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02_Veřejné zakázky\_Zakázky 2024\OPŽP\ISŠA Brno\01_Modernizace gastroprovozu\08_Dodatek\Příloha č. 2 Změnové listy\ZL 03\"/>
    </mc:Choice>
  </mc:AlternateContent>
  <bookViews>
    <workbookView xWindow="0" yWindow="0" windowWidth="28755" windowHeight="10665"/>
  </bookViews>
  <sheets>
    <sheet name="Rekapitulace stavby" sheetId="1" r:id="rId1"/>
    <sheet name="250630 - Vodici lišty a rohy" sheetId="2" r:id="rId2"/>
  </sheets>
  <definedNames>
    <definedName name="_xlnm._FilterDatabase" localSheetId="1" hidden="1">'250630 - Vodici lišty a rohy'!$C$80:$K$98</definedName>
    <definedName name="_xlnm.Print_Titles" localSheetId="1">'250630 - Vodici lišty a rohy'!$80:$80</definedName>
    <definedName name="_xlnm.Print_Titles" localSheetId="0">'Rekapitulace stavby'!$52:$52</definedName>
    <definedName name="_xlnm.Print_Area" localSheetId="1">'250630 - Vodici lišty a rohy'!$C$4:$J$39,'250630 - Vodici lišty a rohy'!$C$45:$J$62,'250630 - Vodici lišty a rohy'!$C$68:$K$98</definedName>
    <definedName name="_xlnm.Print_Area" localSheetId="0">'Rekapitulace stavby'!$D$4:$AO$36,'Rekapitulace stavby'!$C$42:$AQ$56</definedName>
  </definedNames>
  <calcPr calcId="152511"/>
</workbook>
</file>

<file path=xl/calcChain.xml><?xml version="1.0" encoding="utf-8"?>
<calcChain xmlns="http://schemas.openxmlformats.org/spreadsheetml/2006/main">
  <c r="J37" i="2" l="1"/>
  <c r="J36" i="2"/>
  <c r="AY55" i="1"/>
  <c r="J35" i="2"/>
  <c r="AX55" i="1" s="1"/>
  <c r="BI97" i="2"/>
  <c r="BH97" i="2"/>
  <c r="BG97" i="2"/>
  <c r="BF97" i="2"/>
  <c r="T97" i="2"/>
  <c r="R97" i="2"/>
  <c r="P97" i="2"/>
  <c r="BI96" i="2"/>
  <c r="BH96" i="2"/>
  <c r="BG96" i="2"/>
  <c r="BF96" i="2"/>
  <c r="T96" i="2"/>
  <c r="R96" i="2"/>
  <c r="P96" i="2"/>
  <c r="BI89" i="2"/>
  <c r="BH89" i="2"/>
  <c r="BG89" i="2"/>
  <c r="BF89" i="2"/>
  <c r="T89" i="2"/>
  <c r="R89" i="2"/>
  <c r="P89" i="2"/>
  <c r="BI88" i="2"/>
  <c r="BH88" i="2"/>
  <c r="BG88" i="2"/>
  <c r="BF88" i="2"/>
  <c r="T88" i="2"/>
  <c r="R88" i="2"/>
  <c r="P88" i="2"/>
  <c r="BI84" i="2"/>
  <c r="BH84" i="2"/>
  <c r="BG84" i="2"/>
  <c r="BF84" i="2"/>
  <c r="T84" i="2"/>
  <c r="R84" i="2"/>
  <c r="P84" i="2"/>
  <c r="J78" i="2"/>
  <c r="F77" i="2"/>
  <c r="F75" i="2"/>
  <c r="E73" i="2"/>
  <c r="J55" i="2"/>
  <c r="F54" i="2"/>
  <c r="F52" i="2"/>
  <c r="E50" i="2"/>
  <c r="J21" i="2"/>
  <c r="E21" i="2"/>
  <c r="J77" i="2"/>
  <c r="J20" i="2"/>
  <c r="J18" i="2"/>
  <c r="E18" i="2"/>
  <c r="F78" i="2"/>
  <c r="J17" i="2"/>
  <c r="J12" i="2"/>
  <c r="J75" i="2"/>
  <c r="E7" i="2"/>
  <c r="E71" i="2"/>
  <c r="L50" i="1"/>
  <c r="AM50" i="1"/>
  <c r="AM49" i="1"/>
  <c r="L49" i="1"/>
  <c r="AM47" i="1"/>
  <c r="L47" i="1"/>
  <c r="L45" i="1"/>
  <c r="L44" i="1"/>
  <c r="BK88" i="2"/>
  <c r="J84" i="2"/>
  <c r="J89" i="2"/>
  <c r="BK97" i="2"/>
  <c r="BK84" i="2"/>
  <c r="J88" i="2"/>
  <c r="BK96" i="2"/>
  <c r="J97" i="2"/>
  <c r="AS54" i="1"/>
  <c r="J96" i="2"/>
  <c r="BK89" i="2"/>
  <c r="T83" i="2" l="1"/>
  <c r="T82" i="2"/>
  <c r="T81" i="2" s="1"/>
  <c r="BK83" i="2"/>
  <c r="J83" i="2" s="1"/>
  <c r="J61" i="2" s="1"/>
  <c r="P83" i="2"/>
  <c r="P82" i="2"/>
  <c r="P81" i="2" s="1"/>
  <c r="AU55" i="1" s="1"/>
  <c r="AU54" i="1" s="1"/>
  <c r="R83" i="2"/>
  <c r="R82" i="2"/>
  <c r="R81" i="2" s="1"/>
  <c r="BE88" i="2"/>
  <c r="BE96" i="2"/>
  <c r="E48" i="2"/>
  <c r="J52" i="2"/>
  <c r="J54" i="2"/>
  <c r="F55" i="2"/>
  <c r="BE84" i="2"/>
  <c r="BE89" i="2"/>
  <c r="BE97" i="2"/>
  <c r="F37" i="2"/>
  <c r="BD55" i="1" s="1"/>
  <c r="BD54" i="1" s="1"/>
  <c r="W33" i="1" s="1"/>
  <c r="F36" i="2"/>
  <c r="BC55" i="1" s="1"/>
  <c r="BC54" i="1" s="1"/>
  <c r="W32" i="1" s="1"/>
  <c r="F35" i="2"/>
  <c r="BB55" i="1" s="1"/>
  <c r="BB54" i="1" s="1"/>
  <c r="W31" i="1" s="1"/>
  <c r="J34" i="2"/>
  <c r="AW55" i="1" s="1"/>
  <c r="F34" i="2"/>
  <c r="BA55" i="1" s="1"/>
  <c r="BA54" i="1" s="1"/>
  <c r="W30" i="1" s="1"/>
  <c r="BK82" i="2" l="1"/>
  <c r="J82" i="2"/>
  <c r="J60" i="2"/>
  <c r="J33" i="2"/>
  <c r="AV55" i="1" s="1"/>
  <c r="AT55" i="1" s="1"/>
  <c r="AY54" i="1"/>
  <c r="AW54" i="1"/>
  <c r="AK30" i="1" s="1"/>
  <c r="AX54" i="1"/>
  <c r="F33" i="2"/>
  <c r="AZ55" i="1"/>
  <c r="AZ54" i="1" s="1"/>
  <c r="W29" i="1" s="1"/>
  <c r="BK81" i="2" l="1"/>
  <c r="J81" i="2" s="1"/>
  <c r="J59" i="2" s="1"/>
  <c r="AV54" i="1"/>
  <c r="AK29" i="1" s="1"/>
  <c r="J30" i="2" l="1"/>
  <c r="AG55" i="1" s="1"/>
  <c r="AG54" i="1" s="1"/>
  <c r="AT54" i="1"/>
  <c r="AN54" i="1" l="1"/>
  <c r="AK26" i="1"/>
  <c r="J39" i="2"/>
  <c r="AN55" i="1"/>
  <c r="AK35" i="1"/>
</calcChain>
</file>

<file path=xl/sharedStrings.xml><?xml version="1.0" encoding="utf-8"?>
<sst xmlns="http://schemas.openxmlformats.org/spreadsheetml/2006/main" count="388" uniqueCount="146">
  <si>
    <t>Export Komplet</t>
  </si>
  <si>
    <t>VZ</t>
  </si>
  <si>
    <t>2.0</t>
  </si>
  <si>
    <t>ZAMOK</t>
  </si>
  <si>
    <t>False</t>
  </si>
  <si>
    <t>{010a7a4d-fa07-49c0-ab90-fcd87ae885ad}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</si>
  <si>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</si>
  <si>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</si>
  <si>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</si>
  <si>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</si>
  <si>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</si>
  <si>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</si>
  <si>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</si>
  <si>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25-03</t>
  </si>
  <si>
    <t>Stavba:</t>
  </si>
  <si>
    <t>Modernizace stravovacího provozu ISŠA Brno, Dunajevského 1</t>
  </si>
  <si>
    <t>KSO:</t>
  </si>
  <si>
    <t/>
  </si>
  <si>
    <t>CC-CZ:</t>
  </si>
  <si>
    <t>Místo:</t>
  </si>
  <si>
    <t>Dunajevského 1996/1, 616 00 Brno-Žabovřesky</t>
  </si>
  <si>
    <t>Datum:</t>
  </si>
  <si>
    <t>30.6.2025</t>
  </si>
  <si>
    <t>Zadavatel:</t>
  </si>
  <si>
    <t>IČ:</t>
  </si>
  <si>
    <t>25323610</t>
  </si>
  <si>
    <t>HRASPO spol. s r.o.</t>
  </si>
  <si>
    <t>DIČ:</t>
  </si>
  <si>
    <t>CZ25323610</t>
  </si>
  <si>
    <t>Zhotovitel:</t>
  </si>
  <si>
    <t xml:space="preserve"> </t>
  </si>
  <si>
    <t>Projektant:</t>
  </si>
  <si>
    <t>True</t>
  </si>
  <si>
    <t>Zpracovatel:</t>
  </si>
  <si>
    <t>46901850</t>
  </si>
  <si>
    <t>OSS Brno, s.r.o.</t>
  </si>
  <si>
    <t>CZ46901850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</si>
  <si>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</si>
  <si>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</si>
  <si>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</si>
  <si>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</si>
  <si>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</si>
  <si>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</si>
  <si>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</si>
  <si>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</si>
  <si>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</si>
  <si>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</si>
  <si>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</si>
  <si>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</si>
  <si>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</si>
  <si>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</si>
  <si>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</si>
  <si>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</si>
  <si>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</si>
  <si>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</si>
  <si>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</si>
  <si>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</si>
  <si>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</si>
  <si>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</si>
  <si>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</si>
  <si>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</si>
  <si>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</si>
  <si>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</si>
  <si>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</si>
  <si>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</si>
  <si>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</si>
  <si>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</si>
  <si>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</si>
  <si>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</si>
  <si>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</si>
  <si>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</si>
  <si>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</si>
  <si>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</si>
  <si>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</si>
  <si>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</si>
  <si>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</si>
  <si>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</si>
  <si>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</si>
  <si>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250630</t>
  </si>
  <si>
    <t>Vodici lišty a rohy</t>
  </si>
  <si>
    <t>STA</t>
  </si>
  <si>
    <t>1</t>
  </si>
  <si>
    <t>{5fca98d3-c6d7-490a-9c2e-d6aff9764ed7}</t>
  </si>
  <si>
    <t>2</t>
  </si>
  <si>
    <t>KRYCÍ LIST SOUPISU PRACÍ</t>
  </si>
  <si>
    <t>Objekt:</t>
  </si>
  <si>
    <t>250630 - Vodici lišty a rohy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</si>
  <si>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</si>
  <si>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</si>
  <si>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</si>
  <si>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</si>
  <si>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</si>
  <si>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</si>
  <si>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</si>
  <si>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</si>
  <si>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</si>
  <si>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</si>
  <si>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</si>
  <si>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</si>
  <si>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</si>
  <si>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</si>
  <si>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</si>
  <si>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</si>
  <si>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</si>
  <si>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</si>
  <si>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</si>
  <si>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</si>
  <si>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</si>
  <si>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</si>
  <si>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767</t>
  </si>
  <si>
    <t>Konstrukce zámečnické</t>
  </si>
  <si>
    <t>K</t>
  </si>
  <si>
    <t>953966121.R1</t>
  </si>
  <si>
    <t>Montáž ochranných prvků stěn pomocí hmoždinek madlo a svodidlo</t>
  </si>
  <si>
    <t>m</t>
  </si>
  <si>
    <t>4</t>
  </si>
  <si>
    <t>-1135221279</t>
  </si>
  <si>
    <t>VV</t>
  </si>
  <si>
    <t>(4,17-1,00)+((1,345+0,25+2,115)-1,25)+0,45"1.17"</t>
  </si>
  <si>
    <t>2*((0,28+1,885+0,58+0,45+2,115+1,5+0,2+2,985+2,4)+(2,03+0,52))-(0,84+2*0,9+0,95+2*1,00+1,15+1,205+1,25+1,35+1,515+1,55)"1,27"</t>
  </si>
  <si>
    <t>Součet</t>
  </si>
  <si>
    <t>767.R1</t>
  </si>
  <si>
    <t>Nerezové ochranné svodidlo,profil uzavřený (40x60;tl.2)mm; délka 6000mm</t>
  </si>
  <si>
    <t>16</t>
  </si>
  <si>
    <t>-410267441</t>
  </si>
  <si>
    <t>3</t>
  </si>
  <si>
    <t>953966122</t>
  </si>
  <si>
    <t>Montáž ochranných prvků stěn do zdravotnických zařízení antibakteriálních pomocí hmoždinek rohový profil</t>
  </si>
  <si>
    <t>CS ÚRS 2025 01</t>
  </si>
  <si>
    <t>-659812566</t>
  </si>
  <si>
    <t>Online PSC</t>
  </si>
  <si>
    <t>https://podminky.urs.cz/item/CS_URS_2025_01/953966122</t>
  </si>
  <si>
    <t>4*1,2"1.16"</t>
  </si>
  <si>
    <t>2*1,2"1.17"</t>
  </si>
  <si>
    <t>2*1,2"1.27"</t>
  </si>
  <si>
    <t>2*1,2"1.30"</t>
  </si>
  <si>
    <t>767.R2</t>
  </si>
  <si>
    <t>Ochranný roh na zdivo 1200 x 40 mm, nerez</t>
  </si>
  <si>
    <t>kus</t>
  </si>
  <si>
    <t>763555058</t>
  </si>
  <si>
    <t>5</t>
  </si>
  <si>
    <t>998767111</t>
  </si>
  <si>
    <t>Přesun hmot pro zámečnické konstrukce stanovený z hmotnosti přesunovaného materiálu vodorovná dopravní vzdálenost do 50 m s omezením mechanizace v objektech výšky do 6 m</t>
  </si>
  <si>
    <t>t</t>
  </si>
  <si>
    <t>-1806553445</t>
  </si>
  <si>
    <t>https://podminky.urs.cz/item/CS_URS_2025_01/998767111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</si>
</sst>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18" fillId="3" borderId="8" xfId="0" applyFont="1" applyFill="1" applyBorder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8" fillId="3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3" borderId="16" xfId="0" applyFont="1" applyFill="1" applyBorder="1" applyAlignment="1" applyProtection="1">
      <alignment horizontal="center" vertical="center" wrapText="1"/>
    </xf>
    <xf numFmtId="0" fontId="18" fillId="3" borderId="17" xfId="0" applyFont="1" applyFill="1" applyBorder="1" applyAlignment="1" applyProtection="1">
      <alignment horizontal="center" vertical="center" wrapText="1"/>
    </xf>
    <xf numFmtId="0" fontId="18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0" borderId="22" xfId="0" applyNumberFormat="1" applyFont="1" applyBorder="1" applyAlignment="1" applyProtection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8" fillId="3" borderId="6" xfId="0" applyFont="1" applyFill="1" applyBorder="1" applyAlignment="1" applyProtection="1">
      <alignment horizontal="center" vertical="center"/>
    </xf>
    <xf numFmtId="0" fontId="18" fillId="3" borderId="7" xfId="0" applyFont="1" applyFill="1" applyBorder="1" applyAlignment="1" applyProtection="1">
      <alignment horizontal="left" vertical="center"/>
    </xf>
    <xf numFmtId="0" fontId="18" fillId="3" borderId="7" xfId="0" applyFont="1" applyFill="1" applyBorder="1" applyAlignment="1" applyProtection="1">
      <alignment horizontal="center" vertical="center"/>
    </xf>
    <xf numFmtId="0" fontId="18" fillId="3" borderId="7" xfId="0" applyFont="1" applyFill="1" applyBorder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hyperlink" Target="https://podminky.urs.cz/item/CS_URS_2025_01/998767111" TargetMode="External"/><Relationship Id="rId1" Type="http://schemas.openxmlformats.org/officeDocument/2006/relationships/hyperlink" Target="https://podminky.urs.cz/item/CS_URS_2025_01/9539661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abSelected="1" topLeftCell="A13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39"/>
      <c r="AS2" s="239"/>
      <c r="AT2" s="239"/>
      <c r="AU2" s="239"/>
      <c r="AV2" s="239"/>
      <c r="AW2" s="239"/>
      <c r="AX2" s="239"/>
      <c r="AY2" s="239"/>
      <c r="AZ2" s="239"/>
      <c r="BA2" s="239"/>
      <c r="BB2" s="239"/>
      <c r="BC2" s="239"/>
      <c r="BD2" s="239"/>
      <c r="BE2" s="239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S4" s="16" t="s">
        <v>11</v>
      </c>
    </row>
    <row r="5" spans="1:74" s="1" customFormat="1" ht="12" customHeight="1">
      <c r="B5" s="20"/>
      <c r="C5" s="21"/>
      <c r="D5" s="24" t="s">
        <v>12</v>
      </c>
      <c r="E5" s="21"/>
      <c r="F5" s="21"/>
      <c r="G5" s="21"/>
      <c r="H5" s="21"/>
      <c r="I5" s="21"/>
      <c r="J5" s="21"/>
      <c r="K5" s="205" t="s">
        <v>13</v>
      </c>
      <c r="L5" s="206"/>
      <c r="M5" s="206"/>
      <c r="N5" s="206"/>
      <c r="O5" s="206"/>
      <c r="P5" s="206"/>
      <c r="Q5" s="206"/>
      <c r="R5" s="206"/>
      <c r="S5" s="206"/>
      <c r="T5" s="206"/>
      <c r="U5" s="206"/>
      <c r="V5" s="206"/>
      <c r="W5" s="206"/>
      <c r="X5" s="206"/>
      <c r="Y5" s="206"/>
      <c r="Z5" s="206"/>
      <c r="AA5" s="206"/>
      <c r="AB5" s="206"/>
      <c r="AC5" s="206"/>
      <c r="AD5" s="206"/>
      <c r="AE5" s="206"/>
      <c r="AF5" s="206"/>
      <c r="AG5" s="206"/>
      <c r="AH5" s="206"/>
      <c r="AI5" s="206"/>
      <c r="AJ5" s="206"/>
      <c r="AK5" s="206"/>
      <c r="AL5" s="206"/>
      <c r="AM5" s="206"/>
      <c r="AN5" s="206"/>
      <c r="AO5" s="206"/>
      <c r="AP5" s="21"/>
      <c r="AQ5" s="21"/>
      <c r="AR5" s="19"/>
      <c r="BS5" s="16" t="s">
        <v>6</v>
      </c>
    </row>
    <row r="6" spans="1:74" s="1" customFormat="1" ht="36.950000000000003" customHeight="1">
      <c r="B6" s="20"/>
      <c r="C6" s="21"/>
      <c r="D6" s="26" t="s">
        <v>14</v>
      </c>
      <c r="E6" s="21"/>
      <c r="F6" s="21"/>
      <c r="G6" s="21"/>
      <c r="H6" s="21"/>
      <c r="I6" s="21"/>
      <c r="J6" s="21"/>
      <c r="K6" s="207" t="s">
        <v>15</v>
      </c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6"/>
      <c r="AC6" s="206"/>
      <c r="AD6" s="206"/>
      <c r="AE6" s="206"/>
      <c r="AF6" s="206"/>
      <c r="AG6" s="206"/>
      <c r="AH6" s="206"/>
      <c r="AI6" s="206"/>
      <c r="AJ6" s="206"/>
      <c r="AK6" s="206"/>
      <c r="AL6" s="206"/>
      <c r="AM6" s="206"/>
      <c r="AN6" s="206"/>
      <c r="AO6" s="206"/>
      <c r="AP6" s="21"/>
      <c r="AQ6" s="21"/>
      <c r="AR6" s="19"/>
      <c r="BS6" s="16" t="s">
        <v>6</v>
      </c>
    </row>
    <row r="7" spans="1:74" s="1" customFormat="1" ht="12" customHeight="1">
      <c r="B7" s="20"/>
      <c r="C7" s="21"/>
      <c r="D7" s="27" t="s">
        <v>16</v>
      </c>
      <c r="E7" s="21"/>
      <c r="F7" s="21"/>
      <c r="G7" s="21"/>
      <c r="H7" s="21"/>
      <c r="I7" s="21"/>
      <c r="J7" s="21"/>
      <c r="K7" s="25" t="s">
        <v>17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7" t="s">
        <v>18</v>
      </c>
      <c r="AL7" s="21"/>
      <c r="AM7" s="21"/>
      <c r="AN7" s="25" t="s">
        <v>17</v>
      </c>
      <c r="AO7" s="21"/>
      <c r="AP7" s="21"/>
      <c r="AQ7" s="21"/>
      <c r="AR7" s="19"/>
      <c r="BS7" s="16" t="s">
        <v>6</v>
      </c>
    </row>
    <row r="8" spans="1:74" s="1" customFormat="1" ht="12" customHeight="1">
      <c r="B8" s="20"/>
      <c r="C8" s="21"/>
      <c r="D8" s="27" t="s">
        <v>19</v>
      </c>
      <c r="E8" s="21"/>
      <c r="F8" s="21"/>
      <c r="G8" s="21"/>
      <c r="H8" s="21"/>
      <c r="I8" s="21"/>
      <c r="J8" s="21"/>
      <c r="K8" s="25" t="s">
        <v>20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7" t="s">
        <v>21</v>
      </c>
      <c r="AL8" s="21"/>
      <c r="AM8" s="21"/>
      <c r="AN8" s="25" t="s">
        <v>22</v>
      </c>
      <c r="AO8" s="21"/>
      <c r="AP8" s="21"/>
      <c r="AQ8" s="21"/>
      <c r="AR8" s="19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S9" s="16" t="s">
        <v>6</v>
      </c>
    </row>
    <row r="10" spans="1:74" s="1" customFormat="1" ht="12" customHeight="1">
      <c r="B10" s="20"/>
      <c r="C10" s="21"/>
      <c r="D10" s="27" t="s">
        <v>23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7" t="s">
        <v>24</v>
      </c>
      <c r="AL10" s="21"/>
      <c r="AM10" s="21"/>
      <c r="AN10" s="25" t="s">
        <v>25</v>
      </c>
      <c r="AO10" s="21"/>
      <c r="AP10" s="21"/>
      <c r="AQ10" s="21"/>
      <c r="AR10" s="19"/>
      <c r="BS10" s="16" t="s">
        <v>6</v>
      </c>
    </row>
    <row r="11" spans="1:74" s="1" customFormat="1" ht="18.399999999999999" customHeight="1">
      <c r="B11" s="20"/>
      <c r="C11" s="21"/>
      <c r="D11" s="21"/>
      <c r="E11" s="25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7" t="s">
        <v>27</v>
      </c>
      <c r="AL11" s="21"/>
      <c r="AM11" s="21"/>
      <c r="AN11" s="25" t="s">
        <v>28</v>
      </c>
      <c r="AO11" s="21"/>
      <c r="AP11" s="21"/>
      <c r="AQ11" s="21"/>
      <c r="AR11" s="19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S12" s="16" t="s">
        <v>6</v>
      </c>
    </row>
    <row r="13" spans="1:74" s="1" customFormat="1" ht="12" customHeight="1">
      <c r="B13" s="20"/>
      <c r="C13" s="21"/>
      <c r="D13" s="27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7" t="s">
        <v>24</v>
      </c>
      <c r="AL13" s="21"/>
      <c r="AM13" s="21"/>
      <c r="AN13" s="25" t="s">
        <v>17</v>
      </c>
      <c r="AO13" s="21"/>
      <c r="AP13" s="21"/>
      <c r="AQ13" s="21"/>
      <c r="AR13" s="19"/>
      <c r="BS13" s="16" t="s">
        <v>6</v>
      </c>
    </row>
    <row r="14" spans="1:74" ht="12.75">
      <c r="B14" s="20"/>
      <c r="C14" s="21"/>
      <c r="D14" s="21"/>
      <c r="E14" s="25" t="s">
        <v>30</v>
      </c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7" t="s">
        <v>27</v>
      </c>
      <c r="AL14" s="21"/>
      <c r="AM14" s="21"/>
      <c r="AN14" s="25" t="s">
        <v>17</v>
      </c>
      <c r="AO14" s="21"/>
      <c r="AP14" s="21"/>
      <c r="AQ14" s="21"/>
      <c r="AR14" s="19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S15" s="16" t="s">
        <v>4</v>
      </c>
    </row>
    <row r="16" spans="1:74" s="1" customFormat="1" ht="12" customHeight="1">
      <c r="B16" s="20"/>
      <c r="C16" s="21"/>
      <c r="D16" s="27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7" t="s">
        <v>24</v>
      </c>
      <c r="AL16" s="21"/>
      <c r="AM16" s="21"/>
      <c r="AN16" s="25" t="s">
        <v>17</v>
      </c>
      <c r="AO16" s="21"/>
      <c r="AP16" s="21"/>
      <c r="AQ16" s="21"/>
      <c r="AR16" s="19"/>
      <c r="BS16" s="16" t="s">
        <v>4</v>
      </c>
    </row>
    <row r="17" spans="1:71" s="1" customFormat="1" ht="18.399999999999999" customHeight="1">
      <c r="B17" s="20"/>
      <c r="C17" s="21"/>
      <c r="D17" s="21"/>
      <c r="E17" s="25" t="s">
        <v>30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7" t="s">
        <v>27</v>
      </c>
      <c r="AL17" s="21"/>
      <c r="AM17" s="21"/>
      <c r="AN17" s="25" t="s">
        <v>17</v>
      </c>
      <c r="AO17" s="21"/>
      <c r="AP17" s="21"/>
      <c r="AQ17" s="21"/>
      <c r="AR17" s="19"/>
      <c r="BS17" s="16" t="s">
        <v>32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S18" s="16" t="s">
        <v>6</v>
      </c>
    </row>
    <row r="19" spans="1:71" s="1" customFormat="1" ht="12" customHeight="1">
      <c r="B19" s="20"/>
      <c r="C19" s="21"/>
      <c r="D19" s="27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7" t="s">
        <v>24</v>
      </c>
      <c r="AL19" s="21"/>
      <c r="AM19" s="21"/>
      <c r="AN19" s="25" t="s">
        <v>34</v>
      </c>
      <c r="AO19" s="21"/>
      <c r="AP19" s="21"/>
      <c r="AQ19" s="21"/>
      <c r="AR19" s="19"/>
      <c r="BS19" s="16" t="s">
        <v>6</v>
      </c>
    </row>
    <row r="20" spans="1:71" s="1" customFormat="1" ht="18.399999999999999" customHeight="1">
      <c r="B20" s="20"/>
      <c r="C20" s="21"/>
      <c r="D20" s="21"/>
      <c r="E20" s="25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7" t="s">
        <v>27</v>
      </c>
      <c r="AL20" s="21"/>
      <c r="AM20" s="21"/>
      <c r="AN20" s="25" t="s">
        <v>36</v>
      </c>
      <c r="AO20" s="21"/>
      <c r="AP20" s="21"/>
      <c r="AQ20" s="21"/>
      <c r="AR20" s="19"/>
      <c r="BS20" s="16" t="s">
        <v>4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</row>
    <row r="22" spans="1:71" s="1" customFormat="1" ht="12" customHeight="1">
      <c r="B22" s="20"/>
      <c r="C22" s="21"/>
      <c r="D22" s="27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</row>
    <row r="23" spans="1:71" s="1" customFormat="1" ht="47.25" customHeight="1">
      <c r="B23" s="20"/>
      <c r="C23" s="21"/>
      <c r="D23" s="21"/>
      <c r="E23" s="208" t="s">
        <v>38</v>
      </c>
      <c r="F23" s="208"/>
      <c r="G23" s="208"/>
      <c r="H23" s="208"/>
      <c r="I23" s="208"/>
      <c r="J23" s="208"/>
      <c r="K23" s="208"/>
      <c r="L23" s="208"/>
      <c r="M23" s="208"/>
      <c r="N23" s="208"/>
      <c r="O23" s="208"/>
      <c r="P23" s="208"/>
      <c r="Q23" s="208"/>
      <c r="R23" s="208"/>
      <c r="S23" s="208"/>
      <c r="T23" s="208"/>
      <c r="U23" s="208"/>
      <c r="V23" s="208"/>
      <c r="W23" s="208"/>
      <c r="X23" s="208"/>
      <c r="Y23" s="208"/>
      <c r="Z23" s="208"/>
      <c r="AA23" s="208"/>
      <c r="AB23" s="208"/>
      <c r="AC23" s="208"/>
      <c r="AD23" s="208"/>
      <c r="AE23" s="208"/>
      <c r="AF23" s="208"/>
      <c r="AG23" s="208"/>
      <c r="AH23" s="208"/>
      <c r="AI23" s="208"/>
      <c r="AJ23" s="208"/>
      <c r="AK23" s="208"/>
      <c r="AL23" s="208"/>
      <c r="AM23" s="208"/>
      <c r="AN23" s="208"/>
      <c r="AO23" s="21"/>
      <c r="AP23" s="21"/>
      <c r="AQ23" s="21"/>
      <c r="AR23" s="19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</row>
    <row r="25" spans="1:71" s="1" customFormat="1" ht="6.95" customHeight="1">
      <c r="B25" s="20"/>
      <c r="C25" s="21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1"/>
      <c r="AQ25" s="21"/>
      <c r="AR25" s="19"/>
    </row>
    <row r="26" spans="1:71" s="2" customFormat="1" ht="25.9" customHeight="1">
      <c r="A26" s="30"/>
      <c r="B26" s="31"/>
      <c r="C26" s="32"/>
      <c r="D26" s="33" t="s">
        <v>39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09">
        <f>ROUND(AG54,2)</f>
        <v>27085.39</v>
      </c>
      <c r="AL26" s="210"/>
      <c r="AM26" s="210"/>
      <c r="AN26" s="210"/>
      <c r="AO26" s="210"/>
      <c r="AP26" s="32"/>
      <c r="AQ26" s="32"/>
      <c r="AR26" s="35"/>
      <c r="BE26" s="30"/>
    </row>
    <row r="27" spans="1:71" s="2" customFormat="1" ht="6.95" customHeight="1">
      <c r="A27" s="30"/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E27" s="30"/>
    </row>
    <row r="28" spans="1:71" s="2" customFormat="1" ht="12.75">
      <c r="A28" s="30"/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211" t="s">
        <v>40</v>
      </c>
      <c r="M28" s="211"/>
      <c r="N28" s="211"/>
      <c r="O28" s="211"/>
      <c r="P28" s="211"/>
      <c r="Q28" s="32"/>
      <c r="R28" s="32"/>
      <c r="S28" s="32"/>
      <c r="T28" s="32"/>
      <c r="U28" s="32"/>
      <c r="V28" s="32"/>
      <c r="W28" s="211" t="s">
        <v>41</v>
      </c>
      <c r="X28" s="211"/>
      <c r="Y28" s="211"/>
      <c r="Z28" s="211"/>
      <c r="AA28" s="211"/>
      <c r="AB28" s="211"/>
      <c r="AC28" s="211"/>
      <c r="AD28" s="211"/>
      <c r="AE28" s="211"/>
      <c r="AF28" s="32"/>
      <c r="AG28" s="32"/>
      <c r="AH28" s="32"/>
      <c r="AI28" s="32"/>
      <c r="AJ28" s="32"/>
      <c r="AK28" s="211" t="s">
        <v>42</v>
      </c>
      <c r="AL28" s="211"/>
      <c r="AM28" s="211"/>
      <c r="AN28" s="211"/>
      <c r="AO28" s="211"/>
      <c r="AP28" s="32"/>
      <c r="AQ28" s="32"/>
      <c r="AR28" s="35"/>
      <c r="BE28" s="30"/>
    </row>
    <row r="29" spans="1:71" s="3" customFormat="1" ht="14.45" customHeight="1">
      <c r="B29" s="36"/>
      <c r="C29" s="37"/>
      <c r="D29" s="27" t="s">
        <v>43</v>
      </c>
      <c r="E29" s="37"/>
      <c r="F29" s="27" t="s">
        <v>44</v>
      </c>
      <c r="G29" s="37"/>
      <c r="H29" s="37"/>
      <c r="I29" s="37"/>
      <c r="J29" s="37"/>
      <c r="K29" s="37"/>
      <c r="L29" s="214">
        <v>0.21</v>
      </c>
      <c r="M29" s="213"/>
      <c r="N29" s="213"/>
      <c r="O29" s="213"/>
      <c r="P29" s="213"/>
      <c r="Q29" s="37"/>
      <c r="R29" s="37"/>
      <c r="S29" s="37"/>
      <c r="T29" s="37"/>
      <c r="U29" s="37"/>
      <c r="V29" s="37"/>
      <c r="W29" s="212">
        <f>ROUND(AZ54, 2)</f>
        <v>27085.39</v>
      </c>
      <c r="X29" s="213"/>
      <c r="Y29" s="213"/>
      <c r="Z29" s="213"/>
      <c r="AA29" s="213"/>
      <c r="AB29" s="213"/>
      <c r="AC29" s="213"/>
      <c r="AD29" s="213"/>
      <c r="AE29" s="213"/>
      <c r="AF29" s="37"/>
      <c r="AG29" s="37"/>
      <c r="AH29" s="37"/>
      <c r="AI29" s="37"/>
      <c r="AJ29" s="37"/>
      <c r="AK29" s="212">
        <f>ROUND(AV54, 2)</f>
        <v>5687.93</v>
      </c>
      <c r="AL29" s="213"/>
      <c r="AM29" s="213"/>
      <c r="AN29" s="213"/>
      <c r="AO29" s="213"/>
      <c r="AP29" s="37"/>
      <c r="AQ29" s="37"/>
      <c r="AR29" s="38"/>
    </row>
    <row r="30" spans="1:71" s="3" customFormat="1" ht="14.45" customHeight="1">
      <c r="B30" s="36"/>
      <c r="C30" s="37"/>
      <c r="D30" s="37"/>
      <c r="E30" s="37"/>
      <c r="F30" s="27" t="s">
        <v>45</v>
      </c>
      <c r="G30" s="37"/>
      <c r="H30" s="37"/>
      <c r="I30" s="37"/>
      <c r="J30" s="37"/>
      <c r="K30" s="37"/>
      <c r="L30" s="214">
        <v>0.12</v>
      </c>
      <c r="M30" s="213"/>
      <c r="N30" s="213"/>
      <c r="O30" s="213"/>
      <c r="P30" s="213"/>
      <c r="Q30" s="37"/>
      <c r="R30" s="37"/>
      <c r="S30" s="37"/>
      <c r="T30" s="37"/>
      <c r="U30" s="37"/>
      <c r="V30" s="37"/>
      <c r="W30" s="212">
        <f>ROUND(BA54, 2)</f>
        <v>0</v>
      </c>
      <c r="X30" s="213"/>
      <c r="Y30" s="213"/>
      <c r="Z30" s="213"/>
      <c r="AA30" s="213"/>
      <c r="AB30" s="213"/>
      <c r="AC30" s="213"/>
      <c r="AD30" s="213"/>
      <c r="AE30" s="213"/>
      <c r="AF30" s="37"/>
      <c r="AG30" s="37"/>
      <c r="AH30" s="37"/>
      <c r="AI30" s="37"/>
      <c r="AJ30" s="37"/>
      <c r="AK30" s="212">
        <f>ROUND(AW54, 2)</f>
        <v>0</v>
      </c>
      <c r="AL30" s="213"/>
      <c r="AM30" s="213"/>
      <c r="AN30" s="213"/>
      <c r="AO30" s="213"/>
      <c r="AP30" s="37"/>
      <c r="AQ30" s="37"/>
      <c r="AR30" s="38"/>
    </row>
    <row r="31" spans="1:71" s="3" customFormat="1" ht="14.45" hidden="1" customHeight="1">
      <c r="B31" s="36"/>
      <c r="C31" s="37"/>
      <c r="D31" s="37"/>
      <c r="E31" s="37"/>
      <c r="F31" s="27" t="s">
        <v>46</v>
      </c>
      <c r="G31" s="37"/>
      <c r="H31" s="37"/>
      <c r="I31" s="37"/>
      <c r="J31" s="37"/>
      <c r="K31" s="37"/>
      <c r="L31" s="214">
        <v>0.21</v>
      </c>
      <c r="M31" s="213"/>
      <c r="N31" s="213"/>
      <c r="O31" s="213"/>
      <c r="P31" s="213"/>
      <c r="Q31" s="37"/>
      <c r="R31" s="37"/>
      <c r="S31" s="37"/>
      <c r="T31" s="37"/>
      <c r="U31" s="37"/>
      <c r="V31" s="37"/>
      <c r="W31" s="212">
        <f>ROUND(BB54, 2)</f>
        <v>0</v>
      </c>
      <c r="X31" s="213"/>
      <c r="Y31" s="213"/>
      <c r="Z31" s="213"/>
      <c r="AA31" s="213"/>
      <c r="AB31" s="213"/>
      <c r="AC31" s="213"/>
      <c r="AD31" s="213"/>
      <c r="AE31" s="213"/>
      <c r="AF31" s="37"/>
      <c r="AG31" s="37"/>
      <c r="AH31" s="37"/>
      <c r="AI31" s="37"/>
      <c r="AJ31" s="37"/>
      <c r="AK31" s="212">
        <v>0</v>
      </c>
      <c r="AL31" s="213"/>
      <c r="AM31" s="213"/>
      <c r="AN31" s="213"/>
      <c r="AO31" s="213"/>
      <c r="AP31" s="37"/>
      <c r="AQ31" s="37"/>
      <c r="AR31" s="38"/>
    </row>
    <row r="32" spans="1:71" s="3" customFormat="1" ht="14.45" hidden="1" customHeight="1">
      <c r="B32" s="36"/>
      <c r="C32" s="37"/>
      <c r="D32" s="37"/>
      <c r="E32" s="37"/>
      <c r="F32" s="27" t="s">
        <v>47</v>
      </c>
      <c r="G32" s="37"/>
      <c r="H32" s="37"/>
      <c r="I32" s="37"/>
      <c r="J32" s="37"/>
      <c r="K32" s="37"/>
      <c r="L32" s="214">
        <v>0.12</v>
      </c>
      <c r="M32" s="213"/>
      <c r="N32" s="213"/>
      <c r="O32" s="213"/>
      <c r="P32" s="213"/>
      <c r="Q32" s="37"/>
      <c r="R32" s="37"/>
      <c r="S32" s="37"/>
      <c r="T32" s="37"/>
      <c r="U32" s="37"/>
      <c r="V32" s="37"/>
      <c r="W32" s="212">
        <f>ROUND(BC54, 2)</f>
        <v>0</v>
      </c>
      <c r="X32" s="213"/>
      <c r="Y32" s="213"/>
      <c r="Z32" s="213"/>
      <c r="AA32" s="213"/>
      <c r="AB32" s="213"/>
      <c r="AC32" s="213"/>
      <c r="AD32" s="213"/>
      <c r="AE32" s="213"/>
      <c r="AF32" s="37"/>
      <c r="AG32" s="37"/>
      <c r="AH32" s="37"/>
      <c r="AI32" s="37"/>
      <c r="AJ32" s="37"/>
      <c r="AK32" s="212">
        <v>0</v>
      </c>
      <c r="AL32" s="213"/>
      <c r="AM32" s="213"/>
      <c r="AN32" s="213"/>
      <c r="AO32" s="213"/>
      <c r="AP32" s="37"/>
      <c r="AQ32" s="37"/>
      <c r="AR32" s="38"/>
    </row>
    <row r="33" spans="1:57" s="3" customFormat="1" ht="14.45" hidden="1" customHeight="1">
      <c r="B33" s="36"/>
      <c r="C33" s="37"/>
      <c r="D33" s="37"/>
      <c r="E33" s="37"/>
      <c r="F33" s="27" t="s">
        <v>48</v>
      </c>
      <c r="G33" s="37"/>
      <c r="H33" s="37"/>
      <c r="I33" s="37"/>
      <c r="J33" s="37"/>
      <c r="K33" s="37"/>
      <c r="L33" s="214">
        <v>0</v>
      </c>
      <c r="M33" s="213"/>
      <c r="N33" s="213"/>
      <c r="O33" s="213"/>
      <c r="P33" s="213"/>
      <c r="Q33" s="37"/>
      <c r="R33" s="37"/>
      <c r="S33" s="37"/>
      <c r="T33" s="37"/>
      <c r="U33" s="37"/>
      <c r="V33" s="37"/>
      <c r="W33" s="212">
        <f>ROUND(BD54, 2)</f>
        <v>0</v>
      </c>
      <c r="X33" s="213"/>
      <c r="Y33" s="213"/>
      <c r="Z33" s="213"/>
      <c r="AA33" s="213"/>
      <c r="AB33" s="213"/>
      <c r="AC33" s="213"/>
      <c r="AD33" s="213"/>
      <c r="AE33" s="213"/>
      <c r="AF33" s="37"/>
      <c r="AG33" s="37"/>
      <c r="AH33" s="37"/>
      <c r="AI33" s="37"/>
      <c r="AJ33" s="37"/>
      <c r="AK33" s="212">
        <v>0</v>
      </c>
      <c r="AL33" s="213"/>
      <c r="AM33" s="213"/>
      <c r="AN33" s="213"/>
      <c r="AO33" s="213"/>
      <c r="AP33" s="37"/>
      <c r="AQ33" s="37"/>
      <c r="AR33" s="38"/>
    </row>
    <row r="34" spans="1:57" s="2" customFormat="1" ht="6.95" customHeight="1">
      <c r="A34" s="30"/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E34" s="30"/>
    </row>
    <row r="35" spans="1:57" s="2" customFormat="1" ht="25.9" customHeight="1">
      <c r="A35" s="30"/>
      <c r="B35" s="31"/>
      <c r="C35" s="39"/>
      <c r="D35" s="40" t="s">
        <v>49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50</v>
      </c>
      <c r="U35" s="41"/>
      <c r="V35" s="41"/>
      <c r="W35" s="41"/>
      <c r="X35" s="215" t="s">
        <v>51</v>
      </c>
      <c r="Y35" s="216"/>
      <c r="Z35" s="216"/>
      <c r="AA35" s="216"/>
      <c r="AB35" s="216"/>
      <c r="AC35" s="41"/>
      <c r="AD35" s="41"/>
      <c r="AE35" s="41"/>
      <c r="AF35" s="41"/>
      <c r="AG35" s="41"/>
      <c r="AH35" s="41"/>
      <c r="AI35" s="41"/>
      <c r="AJ35" s="41"/>
      <c r="AK35" s="217">
        <f>SUM(AK26:AK33)</f>
        <v>32773.32</v>
      </c>
      <c r="AL35" s="216"/>
      <c r="AM35" s="216"/>
      <c r="AN35" s="216"/>
      <c r="AO35" s="218"/>
      <c r="AP35" s="39"/>
      <c r="AQ35" s="39"/>
      <c r="AR35" s="35"/>
      <c r="BE35" s="30"/>
    </row>
    <row r="36" spans="1:57" s="2" customFormat="1" ht="6.95" customHeight="1">
      <c r="A36" s="30"/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  <c r="BE36" s="30"/>
    </row>
    <row r="37" spans="1:57" s="2" customFormat="1" ht="6.95" customHeight="1">
      <c r="A37" s="30"/>
      <c r="B37" s="43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35"/>
      <c r="BE37" s="30"/>
    </row>
    <row r="41" spans="1:57" s="2" customFormat="1" ht="6.95" customHeight="1">
      <c r="A41" s="30"/>
      <c r="B41" s="4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35"/>
      <c r="BE41" s="30"/>
    </row>
    <row r="42" spans="1:57" s="2" customFormat="1" ht="24.95" customHeight="1">
      <c r="A42" s="30"/>
      <c r="B42" s="31"/>
      <c r="C42" s="22" t="s">
        <v>52</v>
      </c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5"/>
      <c r="BE42" s="30"/>
    </row>
    <row r="43" spans="1:57" s="2" customFormat="1" ht="6.95" customHeight="1">
      <c r="A43" s="30"/>
      <c r="B43" s="31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5"/>
      <c r="BE43" s="30"/>
    </row>
    <row r="44" spans="1:57" s="4" customFormat="1" ht="12" customHeight="1">
      <c r="B44" s="47"/>
      <c r="C44" s="27" t="s">
        <v>12</v>
      </c>
      <c r="D44" s="48"/>
      <c r="E44" s="48"/>
      <c r="F44" s="48"/>
      <c r="G44" s="48"/>
      <c r="H44" s="48"/>
      <c r="I44" s="48"/>
      <c r="J44" s="48"/>
      <c r="K44" s="48"/>
      <c r="L44" s="48" t="str">
        <f>K5</f>
        <v>25-03</v>
      </c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9"/>
    </row>
    <row r="45" spans="1:57" s="5" customFormat="1" ht="36.950000000000003" customHeight="1">
      <c r="B45" s="50"/>
      <c r="C45" s="51" t="s">
        <v>14</v>
      </c>
      <c r="D45" s="52"/>
      <c r="E45" s="52"/>
      <c r="F45" s="52"/>
      <c r="G45" s="52"/>
      <c r="H45" s="52"/>
      <c r="I45" s="52"/>
      <c r="J45" s="52"/>
      <c r="K45" s="52"/>
      <c r="L45" s="219" t="str">
        <f>K6</f>
        <v>Modernizace stravovacího provozu ISŠA Brno, Dunajevského 1</v>
      </c>
      <c r="M45" s="220"/>
      <c r="N45" s="220"/>
      <c r="O45" s="220"/>
      <c r="P45" s="220"/>
      <c r="Q45" s="220"/>
      <c r="R45" s="220"/>
      <c r="S45" s="220"/>
      <c r="T45" s="220"/>
      <c r="U45" s="220"/>
      <c r="V45" s="220"/>
      <c r="W45" s="220"/>
      <c r="X45" s="220"/>
      <c r="Y45" s="220"/>
      <c r="Z45" s="220"/>
      <c r="AA45" s="220"/>
      <c r="AB45" s="220"/>
      <c r="AC45" s="220"/>
      <c r="AD45" s="220"/>
      <c r="AE45" s="220"/>
      <c r="AF45" s="220"/>
      <c r="AG45" s="220"/>
      <c r="AH45" s="220"/>
      <c r="AI45" s="220"/>
      <c r="AJ45" s="220"/>
      <c r="AK45" s="220"/>
      <c r="AL45" s="220"/>
      <c r="AM45" s="220"/>
      <c r="AN45" s="220"/>
      <c r="AO45" s="220"/>
      <c r="AP45" s="52"/>
      <c r="AQ45" s="52"/>
      <c r="AR45" s="53"/>
    </row>
    <row r="46" spans="1:57" s="2" customFormat="1" ht="6.95" customHeight="1">
      <c r="A46" s="30"/>
      <c r="B46" s="31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5"/>
      <c r="BE46" s="30"/>
    </row>
    <row r="47" spans="1:57" s="2" customFormat="1" ht="12" customHeight="1">
      <c r="A47" s="30"/>
      <c r="B47" s="31"/>
      <c r="C47" s="27" t="s">
        <v>19</v>
      </c>
      <c r="D47" s="32"/>
      <c r="E47" s="32"/>
      <c r="F47" s="32"/>
      <c r="G47" s="32"/>
      <c r="H47" s="32"/>
      <c r="I47" s="32"/>
      <c r="J47" s="32"/>
      <c r="K47" s="32"/>
      <c r="L47" s="54" t="str">
        <f>IF(K8="","",K8)</f>
        <v>Dunajevského 1996/1, 616 00 Brno-Žabovřesky</v>
      </c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27" t="s">
        <v>21</v>
      </c>
      <c r="AJ47" s="32"/>
      <c r="AK47" s="32"/>
      <c r="AL47" s="32"/>
      <c r="AM47" s="221" t="str">
        <f>IF(AN8= "","",AN8)</f>
        <v>30.6.2025</v>
      </c>
      <c r="AN47" s="221"/>
      <c r="AO47" s="32"/>
      <c r="AP47" s="32"/>
      <c r="AQ47" s="32"/>
      <c r="AR47" s="35"/>
      <c r="BE47" s="30"/>
    </row>
    <row r="48" spans="1:57" s="2" customFormat="1" ht="6.95" customHeight="1">
      <c r="A48" s="30"/>
      <c r="B48" s="31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5"/>
      <c r="BE48" s="30"/>
    </row>
    <row r="49" spans="1:91" s="2" customFormat="1" ht="15.2" customHeight="1">
      <c r="A49" s="30"/>
      <c r="B49" s="31"/>
      <c r="C49" s="27" t="s">
        <v>23</v>
      </c>
      <c r="D49" s="32"/>
      <c r="E49" s="32"/>
      <c r="F49" s="32"/>
      <c r="G49" s="32"/>
      <c r="H49" s="32"/>
      <c r="I49" s="32"/>
      <c r="J49" s="32"/>
      <c r="K49" s="32"/>
      <c r="L49" s="48" t="str">
        <f>IF(E11= "","",E11)</f>
        <v>HRASPO spol. s r.o.</v>
      </c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27" t="s">
        <v>31</v>
      </c>
      <c r="AJ49" s="32"/>
      <c r="AK49" s="32"/>
      <c r="AL49" s="32"/>
      <c r="AM49" s="222" t="str">
        <f>IF(E17="","",E17)</f>
        <v xml:space="preserve"> </v>
      </c>
      <c r="AN49" s="223"/>
      <c r="AO49" s="223"/>
      <c r="AP49" s="223"/>
      <c r="AQ49" s="32"/>
      <c r="AR49" s="35"/>
      <c r="AS49" s="224" t="s">
        <v>53</v>
      </c>
      <c r="AT49" s="225"/>
      <c r="AU49" s="56"/>
      <c r="AV49" s="56"/>
      <c r="AW49" s="56"/>
      <c r="AX49" s="56"/>
      <c r="AY49" s="56"/>
      <c r="AZ49" s="56"/>
      <c r="BA49" s="56"/>
      <c r="BB49" s="56"/>
      <c r="BC49" s="56"/>
      <c r="BD49" s="57"/>
      <c r="BE49" s="30"/>
    </row>
    <row r="50" spans="1:91" s="2" customFormat="1" ht="15.2" customHeight="1">
      <c r="A50" s="30"/>
      <c r="B50" s="31"/>
      <c r="C50" s="27" t="s">
        <v>29</v>
      </c>
      <c r="D50" s="32"/>
      <c r="E50" s="32"/>
      <c r="F50" s="32"/>
      <c r="G50" s="32"/>
      <c r="H50" s="32"/>
      <c r="I50" s="32"/>
      <c r="J50" s="32"/>
      <c r="K50" s="32"/>
      <c r="L50" s="48" t="str">
        <f>IF(E14="","",E14)</f>
        <v xml:space="preserve"> </v>
      </c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27" t="s">
        <v>33</v>
      </c>
      <c r="AJ50" s="32"/>
      <c r="AK50" s="32"/>
      <c r="AL50" s="32"/>
      <c r="AM50" s="222" t="str">
        <f>IF(E20="","",E20)</f>
        <v>OSS Brno, s.r.o.</v>
      </c>
      <c r="AN50" s="223"/>
      <c r="AO50" s="223"/>
      <c r="AP50" s="223"/>
      <c r="AQ50" s="32"/>
      <c r="AR50" s="35"/>
      <c r="AS50" s="226"/>
      <c r="AT50" s="227"/>
      <c r="AU50" s="58"/>
      <c r="AV50" s="58"/>
      <c r="AW50" s="58"/>
      <c r="AX50" s="58"/>
      <c r="AY50" s="58"/>
      <c r="AZ50" s="58"/>
      <c r="BA50" s="58"/>
      <c r="BB50" s="58"/>
      <c r="BC50" s="58"/>
      <c r="BD50" s="59"/>
      <c r="BE50" s="30"/>
    </row>
    <row r="51" spans="1:91" s="2" customFormat="1" ht="10.9" customHeight="1">
      <c r="A51" s="30"/>
      <c r="B51" s="31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5"/>
      <c r="AS51" s="228"/>
      <c r="AT51" s="229"/>
      <c r="AU51" s="60"/>
      <c r="AV51" s="60"/>
      <c r="AW51" s="60"/>
      <c r="AX51" s="60"/>
      <c r="AY51" s="60"/>
      <c r="AZ51" s="60"/>
      <c r="BA51" s="60"/>
      <c r="BB51" s="60"/>
      <c r="BC51" s="60"/>
      <c r="BD51" s="61"/>
      <c r="BE51" s="30"/>
    </row>
    <row r="52" spans="1:91" s="2" customFormat="1" ht="29.25" customHeight="1">
      <c r="A52" s="30"/>
      <c r="B52" s="31"/>
      <c r="C52" s="230" t="s">
        <v>54</v>
      </c>
      <c r="D52" s="231"/>
      <c r="E52" s="231"/>
      <c r="F52" s="231"/>
      <c r="G52" s="231"/>
      <c r="H52" s="62"/>
      <c r="I52" s="232" t="s">
        <v>55</v>
      </c>
      <c r="J52" s="231"/>
      <c r="K52" s="231"/>
      <c r="L52" s="231"/>
      <c r="M52" s="231"/>
      <c r="N52" s="231"/>
      <c r="O52" s="231"/>
      <c r="P52" s="231"/>
      <c r="Q52" s="231"/>
      <c r="R52" s="231"/>
      <c r="S52" s="231"/>
      <c r="T52" s="231"/>
      <c r="U52" s="231"/>
      <c r="V52" s="231"/>
      <c r="W52" s="231"/>
      <c r="X52" s="231"/>
      <c r="Y52" s="231"/>
      <c r="Z52" s="231"/>
      <c r="AA52" s="231"/>
      <c r="AB52" s="231"/>
      <c r="AC52" s="231"/>
      <c r="AD52" s="231"/>
      <c r="AE52" s="231"/>
      <c r="AF52" s="231"/>
      <c r="AG52" s="233" t="s">
        <v>56</v>
      </c>
      <c r="AH52" s="231"/>
      <c r="AI52" s="231"/>
      <c r="AJ52" s="231"/>
      <c r="AK52" s="231"/>
      <c r="AL52" s="231"/>
      <c r="AM52" s="231"/>
      <c r="AN52" s="232" t="s">
        <v>57</v>
      </c>
      <c r="AO52" s="231"/>
      <c r="AP52" s="231"/>
      <c r="AQ52" s="63" t="s">
        <v>58</v>
      </c>
      <c r="AR52" s="35"/>
      <c r="AS52" s="64" t="s">
        <v>59</v>
      </c>
      <c r="AT52" s="65" t="s">
        <v>60</v>
      </c>
      <c r="AU52" s="65" t="s">
        <v>61</v>
      </c>
      <c r="AV52" s="65" t="s">
        <v>62</v>
      </c>
      <c r="AW52" s="65" t="s">
        <v>63</v>
      </c>
      <c r="AX52" s="65" t="s">
        <v>64</v>
      </c>
      <c r="AY52" s="65" t="s">
        <v>65</v>
      </c>
      <c r="AZ52" s="65" t="s">
        <v>66</v>
      </c>
      <c r="BA52" s="65" t="s">
        <v>67</v>
      </c>
      <c r="BB52" s="65" t="s">
        <v>68</v>
      </c>
      <c r="BC52" s="65" t="s">
        <v>69</v>
      </c>
      <c r="BD52" s="66" t="s">
        <v>70</v>
      </c>
      <c r="BE52" s="30"/>
    </row>
    <row r="53" spans="1:91" s="2" customFormat="1" ht="10.9" customHeight="1">
      <c r="A53" s="30"/>
      <c r="B53" s="31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5"/>
      <c r="AS53" s="67"/>
      <c r="AT53" s="68"/>
      <c r="AU53" s="68"/>
      <c r="AV53" s="68"/>
      <c r="AW53" s="68"/>
      <c r="AX53" s="68"/>
      <c r="AY53" s="68"/>
      <c r="AZ53" s="68"/>
      <c r="BA53" s="68"/>
      <c r="BB53" s="68"/>
      <c r="BC53" s="68"/>
      <c r="BD53" s="69"/>
      <c r="BE53" s="30"/>
    </row>
    <row r="54" spans="1:91" s="6" customFormat="1" ht="32.450000000000003" customHeight="1">
      <c r="B54" s="70"/>
      <c r="C54" s="71" t="s">
        <v>71</v>
      </c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72"/>
      <c r="AG54" s="237">
        <f>ROUND(AG55,2)</f>
        <v>27085.39</v>
      </c>
      <c r="AH54" s="237"/>
      <c r="AI54" s="237"/>
      <c r="AJ54" s="237"/>
      <c r="AK54" s="237"/>
      <c r="AL54" s="237"/>
      <c r="AM54" s="237"/>
      <c r="AN54" s="238">
        <f>SUM(AG54,AT54)</f>
        <v>32773.32</v>
      </c>
      <c r="AO54" s="238"/>
      <c r="AP54" s="238"/>
      <c r="AQ54" s="74" t="s">
        <v>17</v>
      </c>
      <c r="AR54" s="75"/>
      <c r="AS54" s="76">
        <f>ROUND(AS55,2)</f>
        <v>0</v>
      </c>
      <c r="AT54" s="77">
        <f>ROUND(SUM(AV54:AW54),2)</f>
        <v>5687.93</v>
      </c>
      <c r="AU54" s="78">
        <f>ROUND(AU55,5)</f>
        <v>41.060929999999999</v>
      </c>
      <c r="AV54" s="77">
        <f>ROUND(AZ54*L29,2)</f>
        <v>5687.93</v>
      </c>
      <c r="AW54" s="77">
        <f>ROUND(BA54*L30,2)</f>
        <v>0</v>
      </c>
      <c r="AX54" s="77">
        <f>ROUND(BB54*L29,2)</f>
        <v>0</v>
      </c>
      <c r="AY54" s="77">
        <f>ROUND(BC54*L30,2)</f>
        <v>0</v>
      </c>
      <c r="AZ54" s="77">
        <f>ROUND(AZ55,2)</f>
        <v>27085.39</v>
      </c>
      <c r="BA54" s="77">
        <f>ROUND(BA55,2)</f>
        <v>0</v>
      </c>
      <c r="BB54" s="77">
        <f>ROUND(BB55,2)</f>
        <v>0</v>
      </c>
      <c r="BC54" s="77">
        <f>ROUND(BC55,2)</f>
        <v>0</v>
      </c>
      <c r="BD54" s="79">
        <f>ROUND(BD55,2)</f>
        <v>0</v>
      </c>
      <c r="BS54" s="80" t="s">
        <v>72</v>
      </c>
      <c r="BT54" s="80" t="s">
        <v>73</v>
      </c>
      <c r="BU54" s="81" t="s">
        <v>74</v>
      </c>
      <c r="BV54" s="80" t="s">
        <v>75</v>
      </c>
      <c r="BW54" s="80" t="s">
        <v>5</v>
      </c>
      <c r="BX54" s="80" t="s">
        <v>76</v>
      </c>
      <c r="CL54" s="80" t="s">
        <v>17</v>
      </c>
    </row>
    <row r="55" spans="1:91" s="7" customFormat="1" ht="16.5" customHeight="1">
      <c r="A55" s="82" t="s">
        <v>77</v>
      </c>
      <c r="B55" s="83"/>
      <c r="C55" s="84"/>
      <c r="D55" s="236" t="s">
        <v>78</v>
      </c>
      <c r="E55" s="236"/>
      <c r="F55" s="236"/>
      <c r="G55" s="236"/>
      <c r="H55" s="236"/>
      <c r="I55" s="85"/>
      <c r="J55" s="236" t="s">
        <v>79</v>
      </c>
      <c r="K55" s="236"/>
      <c r="L55" s="236"/>
      <c r="M55" s="236"/>
      <c r="N55" s="236"/>
      <c r="O55" s="236"/>
      <c r="P55" s="236"/>
      <c r="Q55" s="236"/>
      <c r="R55" s="236"/>
      <c r="S55" s="236"/>
      <c r="T55" s="236"/>
      <c r="U55" s="236"/>
      <c r="V55" s="236"/>
      <c r="W55" s="236"/>
      <c r="X55" s="236"/>
      <c r="Y55" s="236"/>
      <c r="Z55" s="236"/>
      <c r="AA55" s="236"/>
      <c r="AB55" s="236"/>
      <c r="AC55" s="236"/>
      <c r="AD55" s="236"/>
      <c r="AE55" s="236"/>
      <c r="AF55" s="236"/>
      <c r="AG55" s="234">
        <f>'250630 - Vodici lišty a rohy'!J30</f>
        <v>27085.39</v>
      </c>
      <c r="AH55" s="235"/>
      <c r="AI55" s="235"/>
      <c r="AJ55" s="235"/>
      <c r="AK55" s="235"/>
      <c r="AL55" s="235"/>
      <c r="AM55" s="235"/>
      <c r="AN55" s="234">
        <f>SUM(AG55,AT55)</f>
        <v>32773.32</v>
      </c>
      <c r="AO55" s="235"/>
      <c r="AP55" s="235"/>
      <c r="AQ55" s="86" t="s">
        <v>80</v>
      </c>
      <c r="AR55" s="87"/>
      <c r="AS55" s="88">
        <v>0</v>
      </c>
      <c r="AT55" s="89">
        <f>ROUND(SUM(AV55:AW55),2)</f>
        <v>5687.93</v>
      </c>
      <c r="AU55" s="90">
        <f>'250630 - Vodici lišty a rohy'!P81</f>
        <v>41.060931999999994</v>
      </c>
      <c r="AV55" s="89">
        <f>'250630 - Vodici lišty a rohy'!J33</f>
        <v>5687.93</v>
      </c>
      <c r="AW55" s="89">
        <f>'250630 - Vodici lišty a rohy'!J34</f>
        <v>0</v>
      </c>
      <c r="AX55" s="89">
        <f>'250630 - Vodici lišty a rohy'!J35</f>
        <v>0</v>
      </c>
      <c r="AY55" s="89">
        <f>'250630 - Vodici lišty a rohy'!J36</f>
        <v>0</v>
      </c>
      <c r="AZ55" s="89">
        <f>'250630 - Vodici lišty a rohy'!F33</f>
        <v>27085.39</v>
      </c>
      <c r="BA55" s="89">
        <f>'250630 - Vodici lišty a rohy'!F34</f>
        <v>0</v>
      </c>
      <c r="BB55" s="89">
        <f>'250630 - Vodici lišty a rohy'!F35</f>
        <v>0</v>
      </c>
      <c r="BC55" s="89">
        <f>'250630 - Vodici lišty a rohy'!F36</f>
        <v>0</v>
      </c>
      <c r="BD55" s="91">
        <f>'250630 - Vodici lišty a rohy'!F37</f>
        <v>0</v>
      </c>
      <c r="BT55" s="92" t="s">
        <v>81</v>
      </c>
      <c r="BV55" s="92" t="s">
        <v>75</v>
      </c>
      <c r="BW55" s="92" t="s">
        <v>82</v>
      </c>
      <c r="BX55" s="92" t="s">
        <v>5</v>
      </c>
      <c r="CL55" s="92" t="s">
        <v>17</v>
      </c>
      <c r="CM55" s="92" t="s">
        <v>83</v>
      </c>
    </row>
    <row r="56" spans="1:91" s="2" customFormat="1" ht="30" customHeight="1">
      <c r="A56" s="30"/>
      <c r="B56" s="31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5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</row>
    <row r="57" spans="1:91" s="2" customFormat="1" ht="6.95" customHeight="1">
      <c r="A57" s="30"/>
      <c r="B57" s="4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35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</row>
  </sheetData>
  <sheetProtection algorithmName="SHA-512" hashValue="+1vDJfMyuvzMr8sFsa18Uy1HoCaQNSHMwKbBtxT9ih9Xma+f6o4Is8w0u4qfLRKoaSq1MQnVASGBYZtxV6FIpg==" saltValue="CAo2W9FYHVGglsPYn9t26LacWoIVwSXoQZc+2fERpN367tovUYPlDQemxbhjvKUeNiecfU4dBscriLWVlGu/PQ==" spinCount="100000" sheet="1" objects="1" scenarios="1" formatColumns="0" formatRows="0"/>
  <mergeCells count="40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55" location="'250630 - Vodici lišty a rohy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99"/>
  <sheetViews>
    <sheetView showGridLines="0" topLeftCell="A83" workbookViewId="0">
      <selection activeCell="E116" sqref="E116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21"/>
    </row>
    <row r="2" spans="1:46" s="1" customFormat="1" ht="36.950000000000003" customHeight="1">
      <c r="L2" s="239"/>
      <c r="M2" s="239"/>
      <c r="N2" s="239"/>
      <c r="O2" s="239"/>
      <c r="P2" s="239"/>
      <c r="Q2" s="239"/>
      <c r="R2" s="239"/>
      <c r="S2" s="239"/>
      <c r="T2" s="239"/>
      <c r="U2" s="239"/>
      <c r="V2" s="239"/>
      <c r="AT2" s="16" t="s">
        <v>82</v>
      </c>
    </row>
    <row r="3" spans="1:46" s="1" customFormat="1" ht="6.95" customHeight="1">
      <c r="B3" s="93"/>
      <c r="C3" s="94"/>
      <c r="D3" s="94"/>
      <c r="E3" s="94"/>
      <c r="F3" s="94"/>
      <c r="G3" s="94"/>
      <c r="H3" s="94"/>
      <c r="I3" s="94"/>
      <c r="J3" s="94"/>
      <c r="K3" s="94"/>
      <c r="L3" s="19"/>
      <c r="AT3" s="16" t="s">
        <v>83</v>
      </c>
    </row>
    <row r="4" spans="1:46" s="1" customFormat="1" ht="24.95" customHeight="1">
      <c r="B4" s="19"/>
      <c r="D4" s="95" t="s">
        <v>84</v>
      </c>
      <c r="L4" s="19"/>
      <c r="M4" s="96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97" t="s">
        <v>14</v>
      </c>
      <c r="L6" s="19"/>
    </row>
    <row r="7" spans="1:46" s="1" customFormat="1" ht="16.5" customHeight="1">
      <c r="B7" s="19"/>
      <c r="E7" s="240" t="str">
        <f>'Rekapitulace stavby'!K6</f>
        <v>Modernizace stravovacího provozu ISŠA Brno, Dunajevského 1</v>
      </c>
      <c r="F7" s="241"/>
      <c r="G7" s="241"/>
      <c r="H7" s="241"/>
      <c r="L7" s="19"/>
    </row>
    <row r="8" spans="1:46" s="2" customFormat="1" ht="12" customHeight="1">
      <c r="A8" s="30"/>
      <c r="B8" s="35"/>
      <c r="C8" s="30"/>
      <c r="D8" s="97" t="s">
        <v>85</v>
      </c>
      <c r="E8" s="30"/>
      <c r="F8" s="30"/>
      <c r="G8" s="30"/>
      <c r="H8" s="30"/>
      <c r="I8" s="30"/>
      <c r="J8" s="30"/>
      <c r="K8" s="30"/>
      <c r="L8" s="98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5"/>
      <c r="C9" s="30"/>
      <c r="D9" s="30"/>
      <c r="E9" s="242" t="s">
        <v>86</v>
      </c>
      <c r="F9" s="243"/>
      <c r="G9" s="243"/>
      <c r="H9" s="243"/>
      <c r="I9" s="30"/>
      <c r="J9" s="30"/>
      <c r="K9" s="30"/>
      <c r="L9" s="98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98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5"/>
      <c r="C11" s="30"/>
      <c r="D11" s="97" t="s">
        <v>16</v>
      </c>
      <c r="E11" s="30"/>
      <c r="F11" s="99" t="s">
        <v>17</v>
      </c>
      <c r="G11" s="30"/>
      <c r="H11" s="30"/>
      <c r="I11" s="97" t="s">
        <v>18</v>
      </c>
      <c r="J11" s="99" t="s">
        <v>17</v>
      </c>
      <c r="K11" s="30"/>
      <c r="L11" s="98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97" t="s">
        <v>19</v>
      </c>
      <c r="E12" s="30"/>
      <c r="F12" s="99" t="s">
        <v>20</v>
      </c>
      <c r="G12" s="30"/>
      <c r="H12" s="30"/>
      <c r="I12" s="97" t="s">
        <v>21</v>
      </c>
      <c r="J12" s="100" t="str">
        <f>'Rekapitulace stavby'!AN8</f>
        <v>30.6.2025</v>
      </c>
      <c r="K12" s="30"/>
      <c r="L12" s="98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98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97" t="s">
        <v>23</v>
      </c>
      <c r="E14" s="30"/>
      <c r="F14" s="30"/>
      <c r="G14" s="30"/>
      <c r="H14" s="30"/>
      <c r="I14" s="97" t="s">
        <v>24</v>
      </c>
      <c r="J14" s="99" t="s">
        <v>25</v>
      </c>
      <c r="K14" s="30"/>
      <c r="L14" s="98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5"/>
      <c r="C15" s="30"/>
      <c r="D15" s="30"/>
      <c r="E15" s="99" t="s">
        <v>26</v>
      </c>
      <c r="F15" s="30"/>
      <c r="G15" s="30"/>
      <c r="H15" s="30"/>
      <c r="I15" s="97" t="s">
        <v>27</v>
      </c>
      <c r="J15" s="99" t="s">
        <v>28</v>
      </c>
      <c r="K15" s="30"/>
      <c r="L15" s="98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98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5"/>
      <c r="C17" s="30"/>
      <c r="D17" s="97" t="s">
        <v>29</v>
      </c>
      <c r="E17" s="30"/>
      <c r="F17" s="30"/>
      <c r="G17" s="30"/>
      <c r="H17" s="30"/>
      <c r="I17" s="97" t="s">
        <v>24</v>
      </c>
      <c r="J17" s="99" t="str">
        <f>'Rekapitulace stavby'!AN13</f>
        <v/>
      </c>
      <c r="K17" s="30"/>
      <c r="L17" s="98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5"/>
      <c r="C18" s="30"/>
      <c r="D18" s="30"/>
      <c r="E18" s="244" t="str">
        <f>'Rekapitulace stavby'!E14</f>
        <v xml:space="preserve"> </v>
      </c>
      <c r="F18" s="244"/>
      <c r="G18" s="244"/>
      <c r="H18" s="244"/>
      <c r="I18" s="97" t="s">
        <v>27</v>
      </c>
      <c r="J18" s="99" t="str">
        <f>'Rekapitulace stavby'!AN14</f>
        <v/>
      </c>
      <c r="K18" s="30"/>
      <c r="L18" s="98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98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5"/>
      <c r="C20" s="30"/>
      <c r="D20" s="97" t="s">
        <v>31</v>
      </c>
      <c r="E20" s="30"/>
      <c r="F20" s="30"/>
      <c r="G20" s="30"/>
      <c r="H20" s="30"/>
      <c r="I20" s="97" t="s">
        <v>24</v>
      </c>
      <c r="J20" s="99" t="str">
        <f>IF('Rekapitulace stavby'!AN16="","",'Rekapitulace stavby'!AN16)</f>
        <v/>
      </c>
      <c r="K20" s="30"/>
      <c r="L20" s="98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5"/>
      <c r="C21" s="30"/>
      <c r="D21" s="30"/>
      <c r="E21" s="99" t="str">
        <f>IF('Rekapitulace stavby'!E17="","",'Rekapitulace stavby'!E17)</f>
        <v xml:space="preserve"> </v>
      </c>
      <c r="F21" s="30"/>
      <c r="G21" s="30"/>
      <c r="H21" s="30"/>
      <c r="I21" s="97" t="s">
        <v>27</v>
      </c>
      <c r="J21" s="99" t="str">
        <f>IF('Rekapitulace stavby'!AN17="","",'Rekapitulace stavby'!AN17)</f>
        <v/>
      </c>
      <c r="K21" s="30"/>
      <c r="L21" s="98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98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5"/>
      <c r="C23" s="30"/>
      <c r="D23" s="97" t="s">
        <v>33</v>
      </c>
      <c r="E23" s="30"/>
      <c r="F23" s="30"/>
      <c r="G23" s="30"/>
      <c r="H23" s="30"/>
      <c r="I23" s="97" t="s">
        <v>24</v>
      </c>
      <c r="J23" s="99" t="s">
        <v>34</v>
      </c>
      <c r="K23" s="30"/>
      <c r="L23" s="98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5"/>
      <c r="C24" s="30"/>
      <c r="D24" s="30"/>
      <c r="E24" s="99" t="s">
        <v>35</v>
      </c>
      <c r="F24" s="30"/>
      <c r="G24" s="30"/>
      <c r="H24" s="30"/>
      <c r="I24" s="97" t="s">
        <v>27</v>
      </c>
      <c r="J24" s="99" t="s">
        <v>36</v>
      </c>
      <c r="K24" s="30"/>
      <c r="L24" s="98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98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5"/>
      <c r="C26" s="30"/>
      <c r="D26" s="97" t="s">
        <v>37</v>
      </c>
      <c r="E26" s="30"/>
      <c r="F26" s="30"/>
      <c r="G26" s="30"/>
      <c r="H26" s="30"/>
      <c r="I26" s="30"/>
      <c r="J26" s="30"/>
      <c r="K26" s="30"/>
      <c r="L26" s="98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01"/>
      <c r="B27" s="102"/>
      <c r="C27" s="101"/>
      <c r="D27" s="101"/>
      <c r="E27" s="245" t="s">
        <v>17</v>
      </c>
      <c r="F27" s="245"/>
      <c r="G27" s="245"/>
      <c r="H27" s="245"/>
      <c r="I27" s="101"/>
      <c r="J27" s="101"/>
      <c r="K27" s="101"/>
      <c r="L27" s="103"/>
      <c r="S27" s="101"/>
      <c r="T27" s="101"/>
      <c r="U27" s="101"/>
      <c r="V27" s="101"/>
      <c r="W27" s="101"/>
      <c r="X27" s="101"/>
      <c r="Y27" s="101"/>
      <c r="Z27" s="101"/>
      <c r="AA27" s="101"/>
      <c r="AB27" s="101"/>
      <c r="AC27" s="101"/>
      <c r="AD27" s="101"/>
      <c r="AE27" s="101"/>
    </row>
    <row r="28" spans="1:31" s="2" customFormat="1" ht="6.95" customHeight="1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98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04"/>
      <c r="E29" s="104"/>
      <c r="F29" s="104"/>
      <c r="G29" s="104"/>
      <c r="H29" s="104"/>
      <c r="I29" s="104"/>
      <c r="J29" s="104"/>
      <c r="K29" s="104"/>
      <c r="L29" s="98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5"/>
      <c r="C30" s="30"/>
      <c r="D30" s="105" t="s">
        <v>39</v>
      </c>
      <c r="E30" s="30"/>
      <c r="F30" s="30"/>
      <c r="G30" s="30"/>
      <c r="H30" s="30"/>
      <c r="I30" s="30"/>
      <c r="J30" s="106">
        <f>ROUND(J81, 2)</f>
        <v>27085.39</v>
      </c>
      <c r="K30" s="30"/>
      <c r="L30" s="98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5"/>
      <c r="C31" s="30"/>
      <c r="D31" s="104"/>
      <c r="E31" s="104"/>
      <c r="F31" s="104"/>
      <c r="G31" s="104"/>
      <c r="H31" s="104"/>
      <c r="I31" s="104"/>
      <c r="J31" s="104"/>
      <c r="K31" s="104"/>
      <c r="L31" s="98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5"/>
      <c r="C32" s="30"/>
      <c r="D32" s="30"/>
      <c r="E32" s="30"/>
      <c r="F32" s="107" t="s">
        <v>41</v>
      </c>
      <c r="G32" s="30"/>
      <c r="H32" s="30"/>
      <c r="I32" s="107" t="s">
        <v>40</v>
      </c>
      <c r="J32" s="107" t="s">
        <v>42</v>
      </c>
      <c r="K32" s="30"/>
      <c r="L32" s="98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5"/>
      <c r="C33" s="30"/>
      <c r="D33" s="108" t="s">
        <v>43</v>
      </c>
      <c r="E33" s="97" t="s">
        <v>44</v>
      </c>
      <c r="F33" s="109">
        <f>ROUND((SUM(BE81:BE98)),  2)</f>
        <v>27085.39</v>
      </c>
      <c r="G33" s="30"/>
      <c r="H33" s="30"/>
      <c r="I33" s="110">
        <v>0.21</v>
      </c>
      <c r="J33" s="109">
        <f>ROUND(((SUM(BE81:BE98))*I33),  2)</f>
        <v>5687.93</v>
      </c>
      <c r="K33" s="30"/>
      <c r="L33" s="98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97" t="s">
        <v>45</v>
      </c>
      <c r="F34" s="109">
        <f>ROUND((SUM(BF81:BF98)),  2)</f>
        <v>0</v>
      </c>
      <c r="G34" s="30"/>
      <c r="H34" s="30"/>
      <c r="I34" s="110">
        <v>0.12</v>
      </c>
      <c r="J34" s="109">
        <f>ROUND(((SUM(BF81:BF98))*I34),  2)</f>
        <v>0</v>
      </c>
      <c r="K34" s="30"/>
      <c r="L34" s="98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5"/>
      <c r="C35" s="30"/>
      <c r="D35" s="30"/>
      <c r="E35" s="97" t="s">
        <v>46</v>
      </c>
      <c r="F35" s="109">
        <f>ROUND((SUM(BG81:BG98)),  2)</f>
        <v>0</v>
      </c>
      <c r="G35" s="30"/>
      <c r="H35" s="30"/>
      <c r="I35" s="110">
        <v>0.21</v>
      </c>
      <c r="J35" s="109">
        <f>0</f>
        <v>0</v>
      </c>
      <c r="K35" s="30"/>
      <c r="L35" s="98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5"/>
      <c r="C36" s="30"/>
      <c r="D36" s="30"/>
      <c r="E36" s="97" t="s">
        <v>47</v>
      </c>
      <c r="F36" s="109">
        <f>ROUND((SUM(BH81:BH98)),  2)</f>
        <v>0</v>
      </c>
      <c r="G36" s="30"/>
      <c r="H36" s="30"/>
      <c r="I36" s="110">
        <v>0.12</v>
      </c>
      <c r="J36" s="109">
        <f>0</f>
        <v>0</v>
      </c>
      <c r="K36" s="30"/>
      <c r="L36" s="98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97" t="s">
        <v>48</v>
      </c>
      <c r="F37" s="109">
        <f>ROUND((SUM(BI81:BI98)),  2)</f>
        <v>0</v>
      </c>
      <c r="G37" s="30"/>
      <c r="H37" s="30"/>
      <c r="I37" s="110">
        <v>0</v>
      </c>
      <c r="J37" s="109">
        <f>0</f>
        <v>0</v>
      </c>
      <c r="K37" s="30"/>
      <c r="L37" s="98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98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5"/>
      <c r="C39" s="111"/>
      <c r="D39" s="112" t="s">
        <v>49</v>
      </c>
      <c r="E39" s="113"/>
      <c r="F39" s="113"/>
      <c r="G39" s="114" t="s">
        <v>50</v>
      </c>
      <c r="H39" s="115" t="s">
        <v>51</v>
      </c>
      <c r="I39" s="113"/>
      <c r="J39" s="116">
        <f>SUM(J30:J37)</f>
        <v>32773.32</v>
      </c>
      <c r="K39" s="117"/>
      <c r="L39" s="98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118"/>
      <c r="C40" s="119"/>
      <c r="D40" s="119"/>
      <c r="E40" s="119"/>
      <c r="F40" s="119"/>
      <c r="G40" s="119"/>
      <c r="H40" s="119"/>
      <c r="I40" s="119"/>
      <c r="J40" s="119"/>
      <c r="K40" s="119"/>
      <c r="L40" s="98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4" spans="1:31" s="2" customFormat="1" ht="6.95" customHeight="1">
      <c r="A44" s="30"/>
      <c r="B44" s="120"/>
      <c r="C44" s="121"/>
      <c r="D44" s="121"/>
      <c r="E44" s="121"/>
      <c r="F44" s="121"/>
      <c r="G44" s="121"/>
      <c r="H44" s="121"/>
      <c r="I44" s="121"/>
      <c r="J44" s="121"/>
      <c r="K44" s="121"/>
      <c r="L44" s="98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2" customFormat="1" ht="24.95" customHeight="1">
      <c r="A45" s="30"/>
      <c r="B45" s="31"/>
      <c r="C45" s="22" t="s">
        <v>87</v>
      </c>
      <c r="D45" s="32"/>
      <c r="E45" s="32"/>
      <c r="F45" s="32"/>
      <c r="G45" s="32"/>
      <c r="H45" s="32"/>
      <c r="I45" s="32"/>
      <c r="J45" s="32"/>
      <c r="K45" s="32"/>
      <c r="L45" s="98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</row>
    <row r="46" spans="1:31" s="2" customFormat="1" ht="6.95" customHeight="1">
      <c r="A46" s="30"/>
      <c r="B46" s="31"/>
      <c r="C46" s="32"/>
      <c r="D46" s="32"/>
      <c r="E46" s="32"/>
      <c r="F46" s="32"/>
      <c r="G46" s="32"/>
      <c r="H46" s="32"/>
      <c r="I46" s="32"/>
      <c r="J46" s="32"/>
      <c r="K46" s="32"/>
      <c r="L46" s="98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</row>
    <row r="47" spans="1:31" s="2" customFormat="1" ht="12" customHeight="1">
      <c r="A47" s="30"/>
      <c r="B47" s="31"/>
      <c r="C47" s="27" t="s">
        <v>14</v>
      </c>
      <c r="D47" s="32"/>
      <c r="E47" s="32"/>
      <c r="F47" s="32"/>
      <c r="G47" s="32"/>
      <c r="H47" s="32"/>
      <c r="I47" s="32"/>
      <c r="J47" s="32"/>
      <c r="K47" s="32"/>
      <c r="L47" s="98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</row>
    <row r="48" spans="1:31" s="2" customFormat="1" ht="16.5" customHeight="1">
      <c r="A48" s="30"/>
      <c r="B48" s="31"/>
      <c r="C48" s="32"/>
      <c r="D48" s="32"/>
      <c r="E48" s="246" t="str">
        <f>E7</f>
        <v>Modernizace stravovacího provozu ISŠA Brno, Dunajevského 1</v>
      </c>
      <c r="F48" s="247"/>
      <c r="G48" s="247"/>
      <c r="H48" s="247"/>
      <c r="I48" s="32"/>
      <c r="J48" s="32"/>
      <c r="K48" s="32"/>
      <c r="L48" s="98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</row>
    <row r="49" spans="1:47" s="2" customFormat="1" ht="12" customHeight="1">
      <c r="A49" s="30"/>
      <c r="B49" s="31"/>
      <c r="C49" s="27" t="s">
        <v>85</v>
      </c>
      <c r="D49" s="32"/>
      <c r="E49" s="32"/>
      <c r="F49" s="32"/>
      <c r="G49" s="32"/>
      <c r="H49" s="32"/>
      <c r="I49" s="32"/>
      <c r="J49" s="32"/>
      <c r="K49" s="32"/>
      <c r="L49" s="98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:47" s="2" customFormat="1" ht="16.5" customHeight="1">
      <c r="A50" s="30"/>
      <c r="B50" s="31"/>
      <c r="C50" s="32"/>
      <c r="D50" s="32"/>
      <c r="E50" s="219" t="str">
        <f>E9</f>
        <v>250630 - Vodici lišty a rohy</v>
      </c>
      <c r="F50" s="248"/>
      <c r="G50" s="248"/>
      <c r="H50" s="248"/>
      <c r="I50" s="32"/>
      <c r="J50" s="32"/>
      <c r="K50" s="32"/>
      <c r="L50" s="98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</row>
    <row r="51" spans="1:47" s="2" customFormat="1" ht="6.95" customHeight="1">
      <c r="A51" s="30"/>
      <c r="B51" s="31"/>
      <c r="C51" s="32"/>
      <c r="D51" s="32"/>
      <c r="E51" s="32"/>
      <c r="F51" s="32"/>
      <c r="G51" s="32"/>
      <c r="H51" s="32"/>
      <c r="I51" s="32"/>
      <c r="J51" s="32"/>
      <c r="K51" s="32"/>
      <c r="L51" s="98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</row>
    <row r="52" spans="1:47" s="2" customFormat="1" ht="12" customHeight="1">
      <c r="A52" s="30"/>
      <c r="B52" s="31"/>
      <c r="C52" s="27" t="s">
        <v>19</v>
      </c>
      <c r="D52" s="32"/>
      <c r="E52" s="32"/>
      <c r="F52" s="25" t="str">
        <f>F12</f>
        <v>Dunajevského 1996/1, 616 00 Brno-Žabovřesky</v>
      </c>
      <c r="G52" s="32"/>
      <c r="H52" s="32"/>
      <c r="I52" s="27" t="s">
        <v>21</v>
      </c>
      <c r="J52" s="55" t="str">
        <f>IF(J12="","",J12)</f>
        <v>30.6.2025</v>
      </c>
      <c r="K52" s="32"/>
      <c r="L52" s="98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</row>
    <row r="53" spans="1:47" s="2" customFormat="1" ht="6.95" customHeight="1">
      <c r="A53" s="30"/>
      <c r="B53" s="31"/>
      <c r="C53" s="32"/>
      <c r="D53" s="32"/>
      <c r="E53" s="32"/>
      <c r="F53" s="32"/>
      <c r="G53" s="32"/>
      <c r="H53" s="32"/>
      <c r="I53" s="32"/>
      <c r="J53" s="32"/>
      <c r="K53" s="32"/>
      <c r="L53" s="98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</row>
    <row r="54" spans="1:47" s="2" customFormat="1" ht="15.2" customHeight="1">
      <c r="A54" s="30"/>
      <c r="B54" s="31"/>
      <c r="C54" s="27" t="s">
        <v>23</v>
      </c>
      <c r="D54" s="32"/>
      <c r="E54" s="32"/>
      <c r="F54" s="25" t="str">
        <f>E15</f>
        <v>HRASPO spol. s r.o.</v>
      </c>
      <c r="G54" s="32"/>
      <c r="H54" s="32"/>
      <c r="I54" s="27" t="s">
        <v>31</v>
      </c>
      <c r="J54" s="28" t="str">
        <f>E21</f>
        <v xml:space="preserve"> </v>
      </c>
      <c r="K54" s="32"/>
      <c r="L54" s="98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</row>
    <row r="55" spans="1:47" s="2" customFormat="1" ht="15.2" customHeight="1">
      <c r="A55" s="30"/>
      <c r="B55" s="31"/>
      <c r="C55" s="27" t="s">
        <v>29</v>
      </c>
      <c r="D55" s="32"/>
      <c r="E55" s="32"/>
      <c r="F55" s="25" t="str">
        <f>IF(E18="","",E18)</f>
        <v xml:space="preserve"> </v>
      </c>
      <c r="G55" s="32"/>
      <c r="H55" s="32"/>
      <c r="I55" s="27" t="s">
        <v>33</v>
      </c>
      <c r="J55" s="28" t="str">
        <f>E24</f>
        <v>OSS Brno, s.r.o.</v>
      </c>
      <c r="K55" s="32"/>
      <c r="L55" s="98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</row>
    <row r="56" spans="1:47" s="2" customFormat="1" ht="10.35" customHeight="1">
      <c r="A56" s="30"/>
      <c r="B56" s="31"/>
      <c r="C56" s="32"/>
      <c r="D56" s="32"/>
      <c r="E56" s="32"/>
      <c r="F56" s="32"/>
      <c r="G56" s="32"/>
      <c r="H56" s="32"/>
      <c r="I56" s="32"/>
      <c r="J56" s="32"/>
      <c r="K56" s="32"/>
      <c r="L56" s="98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</row>
    <row r="57" spans="1:47" s="2" customFormat="1" ht="29.25" customHeight="1">
      <c r="A57" s="30"/>
      <c r="B57" s="31"/>
      <c r="C57" s="122" t="s">
        <v>88</v>
      </c>
      <c r="D57" s="123"/>
      <c r="E57" s="123"/>
      <c r="F57" s="123"/>
      <c r="G57" s="123"/>
      <c r="H57" s="123"/>
      <c r="I57" s="123"/>
      <c r="J57" s="124" t="s">
        <v>89</v>
      </c>
      <c r="K57" s="123"/>
      <c r="L57" s="98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</row>
    <row r="58" spans="1:47" s="2" customFormat="1" ht="10.35" customHeight="1">
      <c r="A58" s="30"/>
      <c r="B58" s="31"/>
      <c r="C58" s="32"/>
      <c r="D58" s="32"/>
      <c r="E58" s="32"/>
      <c r="F58" s="32"/>
      <c r="G58" s="32"/>
      <c r="H58" s="32"/>
      <c r="I58" s="32"/>
      <c r="J58" s="32"/>
      <c r="K58" s="32"/>
      <c r="L58" s="98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</row>
    <row r="59" spans="1:47" s="2" customFormat="1" ht="22.9" customHeight="1">
      <c r="A59" s="30"/>
      <c r="B59" s="31"/>
      <c r="C59" s="125" t="s">
        <v>71</v>
      </c>
      <c r="D59" s="32"/>
      <c r="E59" s="32"/>
      <c r="F59" s="32"/>
      <c r="G59" s="32"/>
      <c r="H59" s="32"/>
      <c r="I59" s="32"/>
      <c r="J59" s="73">
        <f>J81</f>
        <v>27085.390000000003</v>
      </c>
      <c r="K59" s="32"/>
      <c r="L59" s="98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U59" s="16" t="s">
        <v>90</v>
      </c>
    </row>
    <row r="60" spans="1:47" s="9" customFormat="1" ht="24.95" customHeight="1">
      <c r="B60" s="126"/>
      <c r="C60" s="127"/>
      <c r="D60" s="128" t="s">
        <v>91</v>
      </c>
      <c r="E60" s="129"/>
      <c r="F60" s="129"/>
      <c r="G60" s="129"/>
      <c r="H60" s="129"/>
      <c r="I60" s="129"/>
      <c r="J60" s="130">
        <f>J82</f>
        <v>27085.390000000003</v>
      </c>
      <c r="K60" s="127"/>
      <c r="L60" s="131"/>
    </row>
    <row r="61" spans="1:47" s="10" customFormat="1" ht="19.899999999999999" customHeight="1">
      <c r="B61" s="132"/>
      <c r="C61" s="133"/>
      <c r="D61" s="134" t="s">
        <v>92</v>
      </c>
      <c r="E61" s="135"/>
      <c r="F61" s="135"/>
      <c r="G61" s="135"/>
      <c r="H61" s="135"/>
      <c r="I61" s="135"/>
      <c r="J61" s="136">
        <f>J83</f>
        <v>27085.390000000003</v>
      </c>
      <c r="K61" s="133"/>
      <c r="L61" s="137"/>
    </row>
    <row r="62" spans="1:47" s="2" customFormat="1" ht="21.75" customHeight="1">
      <c r="A62" s="30"/>
      <c r="B62" s="31"/>
      <c r="C62" s="32"/>
      <c r="D62" s="32"/>
      <c r="E62" s="32"/>
      <c r="F62" s="32"/>
      <c r="G62" s="32"/>
      <c r="H62" s="32"/>
      <c r="I62" s="32"/>
      <c r="J62" s="32"/>
      <c r="K62" s="32"/>
      <c r="L62" s="98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</row>
    <row r="63" spans="1:47" s="2" customFormat="1" ht="6.95" customHeight="1">
      <c r="A63" s="30"/>
      <c r="B63" s="43"/>
      <c r="C63" s="44"/>
      <c r="D63" s="44"/>
      <c r="E63" s="44"/>
      <c r="F63" s="44"/>
      <c r="G63" s="44"/>
      <c r="H63" s="44"/>
      <c r="I63" s="44"/>
      <c r="J63" s="44"/>
      <c r="K63" s="44"/>
      <c r="L63" s="98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</row>
    <row r="67" spans="1:31" s="2" customFormat="1" ht="6.95" customHeight="1">
      <c r="A67" s="30"/>
      <c r="B67" s="45"/>
      <c r="C67" s="46"/>
      <c r="D67" s="46"/>
      <c r="E67" s="46"/>
      <c r="F67" s="46"/>
      <c r="G67" s="46"/>
      <c r="H67" s="46"/>
      <c r="I67" s="46"/>
      <c r="J67" s="46"/>
      <c r="K67" s="46"/>
      <c r="L67" s="98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</row>
    <row r="68" spans="1:31" s="2" customFormat="1" ht="24.95" customHeight="1">
      <c r="A68" s="30"/>
      <c r="B68" s="31"/>
      <c r="C68" s="22" t="s">
        <v>93</v>
      </c>
      <c r="D68" s="32"/>
      <c r="E68" s="32"/>
      <c r="F68" s="32"/>
      <c r="G68" s="32"/>
      <c r="H68" s="32"/>
      <c r="I68" s="32"/>
      <c r="J68" s="32"/>
      <c r="K68" s="32"/>
      <c r="L68" s="98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</row>
    <row r="69" spans="1:31" s="2" customFormat="1" ht="6.95" customHeight="1">
      <c r="A69" s="30"/>
      <c r="B69" s="31"/>
      <c r="C69" s="32"/>
      <c r="D69" s="32"/>
      <c r="E69" s="32"/>
      <c r="F69" s="32"/>
      <c r="G69" s="32"/>
      <c r="H69" s="32"/>
      <c r="I69" s="32"/>
      <c r="J69" s="32"/>
      <c r="K69" s="32"/>
      <c r="L69" s="98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</row>
    <row r="70" spans="1:31" s="2" customFormat="1" ht="12" customHeight="1">
      <c r="A70" s="30"/>
      <c r="B70" s="31"/>
      <c r="C70" s="27" t="s">
        <v>14</v>
      </c>
      <c r="D70" s="32"/>
      <c r="E70" s="32"/>
      <c r="F70" s="32"/>
      <c r="G70" s="32"/>
      <c r="H70" s="32"/>
      <c r="I70" s="32"/>
      <c r="J70" s="32"/>
      <c r="K70" s="32"/>
      <c r="L70" s="98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</row>
    <row r="71" spans="1:31" s="2" customFormat="1" ht="16.5" customHeight="1">
      <c r="A71" s="30"/>
      <c r="B71" s="31"/>
      <c r="C71" s="32"/>
      <c r="D71" s="32"/>
      <c r="E71" s="246" t="str">
        <f>E7</f>
        <v>Modernizace stravovacího provozu ISŠA Brno, Dunajevského 1</v>
      </c>
      <c r="F71" s="247"/>
      <c r="G71" s="247"/>
      <c r="H71" s="247"/>
      <c r="I71" s="32"/>
      <c r="J71" s="32"/>
      <c r="K71" s="32"/>
      <c r="L71" s="98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</row>
    <row r="72" spans="1:31" s="2" customFormat="1" ht="12" customHeight="1">
      <c r="A72" s="30"/>
      <c r="B72" s="31"/>
      <c r="C72" s="27" t="s">
        <v>85</v>
      </c>
      <c r="D72" s="32"/>
      <c r="E72" s="32"/>
      <c r="F72" s="32"/>
      <c r="G72" s="32"/>
      <c r="H72" s="32"/>
      <c r="I72" s="32"/>
      <c r="J72" s="32"/>
      <c r="K72" s="32"/>
      <c r="L72" s="98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</row>
    <row r="73" spans="1:31" s="2" customFormat="1" ht="16.5" customHeight="1">
      <c r="A73" s="30"/>
      <c r="B73" s="31"/>
      <c r="C73" s="32"/>
      <c r="D73" s="32"/>
      <c r="E73" s="219" t="str">
        <f>E9</f>
        <v>250630 - Vodici lišty a rohy</v>
      </c>
      <c r="F73" s="248"/>
      <c r="G73" s="248"/>
      <c r="H73" s="248"/>
      <c r="I73" s="32"/>
      <c r="J73" s="32"/>
      <c r="K73" s="32"/>
      <c r="L73" s="98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</row>
    <row r="74" spans="1:31" s="2" customFormat="1" ht="6.95" customHeight="1">
      <c r="A74" s="30"/>
      <c r="B74" s="31"/>
      <c r="C74" s="32"/>
      <c r="D74" s="32"/>
      <c r="E74" s="32"/>
      <c r="F74" s="32"/>
      <c r="G74" s="32"/>
      <c r="H74" s="32"/>
      <c r="I74" s="32"/>
      <c r="J74" s="32"/>
      <c r="K74" s="32"/>
      <c r="L74" s="98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</row>
    <row r="75" spans="1:31" s="2" customFormat="1" ht="12" customHeight="1">
      <c r="A75" s="30"/>
      <c r="B75" s="31"/>
      <c r="C75" s="27" t="s">
        <v>19</v>
      </c>
      <c r="D75" s="32"/>
      <c r="E75" s="32"/>
      <c r="F75" s="25" t="str">
        <f>F12</f>
        <v>Dunajevského 1996/1, 616 00 Brno-Žabovřesky</v>
      </c>
      <c r="G75" s="32"/>
      <c r="H75" s="32"/>
      <c r="I75" s="27" t="s">
        <v>21</v>
      </c>
      <c r="J75" s="55" t="str">
        <f>IF(J12="","",J12)</f>
        <v>30.6.2025</v>
      </c>
      <c r="K75" s="32"/>
      <c r="L75" s="98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</row>
    <row r="76" spans="1:31" s="2" customFormat="1" ht="6.95" customHeight="1">
      <c r="A76" s="30"/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98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5.2" customHeight="1">
      <c r="A77" s="30"/>
      <c r="B77" s="31"/>
      <c r="C77" s="27" t="s">
        <v>23</v>
      </c>
      <c r="D77" s="32"/>
      <c r="E77" s="32"/>
      <c r="F77" s="25" t="str">
        <f>E15</f>
        <v>HRASPO spol. s r.o.</v>
      </c>
      <c r="G77" s="32"/>
      <c r="H77" s="32"/>
      <c r="I77" s="27" t="s">
        <v>31</v>
      </c>
      <c r="J77" s="28" t="str">
        <f>E21</f>
        <v xml:space="preserve"> </v>
      </c>
      <c r="K77" s="32"/>
      <c r="L77" s="98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s="2" customFormat="1" ht="15.2" customHeight="1">
      <c r="A78" s="30"/>
      <c r="B78" s="31"/>
      <c r="C78" s="27" t="s">
        <v>29</v>
      </c>
      <c r="D78" s="32"/>
      <c r="E78" s="32"/>
      <c r="F78" s="25" t="str">
        <f>IF(E18="","",E18)</f>
        <v xml:space="preserve"> </v>
      </c>
      <c r="G78" s="32"/>
      <c r="H78" s="32"/>
      <c r="I78" s="27" t="s">
        <v>33</v>
      </c>
      <c r="J78" s="28" t="str">
        <f>E24</f>
        <v>OSS Brno, s.r.o.</v>
      </c>
      <c r="K78" s="32"/>
      <c r="L78" s="98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</row>
    <row r="79" spans="1:31" s="2" customFormat="1" ht="10.35" customHeight="1">
      <c r="A79" s="30"/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98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</row>
    <row r="80" spans="1:31" s="11" customFormat="1" ht="29.25" customHeight="1">
      <c r="A80" s="138"/>
      <c r="B80" s="139"/>
      <c r="C80" s="140" t="s">
        <v>94</v>
      </c>
      <c r="D80" s="141" t="s">
        <v>58</v>
      </c>
      <c r="E80" s="141" t="s">
        <v>54</v>
      </c>
      <c r="F80" s="141" t="s">
        <v>55</v>
      </c>
      <c r="G80" s="141" t="s">
        <v>95</v>
      </c>
      <c r="H80" s="141" t="s">
        <v>96</v>
      </c>
      <c r="I80" s="141" t="s">
        <v>97</v>
      </c>
      <c r="J80" s="141" t="s">
        <v>89</v>
      </c>
      <c r="K80" s="142" t="s">
        <v>98</v>
      </c>
      <c r="L80" s="143"/>
      <c r="M80" s="64" t="s">
        <v>17</v>
      </c>
      <c r="N80" s="65" t="s">
        <v>43</v>
      </c>
      <c r="O80" s="65" t="s">
        <v>99</v>
      </c>
      <c r="P80" s="65" t="s">
        <v>100</v>
      </c>
      <c r="Q80" s="65" t="s">
        <v>101</v>
      </c>
      <c r="R80" s="65" t="s">
        <v>102</v>
      </c>
      <c r="S80" s="65" t="s">
        <v>103</v>
      </c>
      <c r="T80" s="66" t="s">
        <v>104</v>
      </c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8"/>
    </row>
    <row r="81" spans="1:65" s="2" customFormat="1" ht="22.9" customHeight="1">
      <c r="A81" s="30"/>
      <c r="B81" s="31"/>
      <c r="C81" s="71" t="s">
        <v>105</v>
      </c>
      <c r="D81" s="32"/>
      <c r="E81" s="32"/>
      <c r="F81" s="32"/>
      <c r="G81" s="32"/>
      <c r="H81" s="32"/>
      <c r="I81" s="32"/>
      <c r="J81" s="144">
        <f>BK81</f>
        <v>27085.390000000003</v>
      </c>
      <c r="K81" s="32"/>
      <c r="L81" s="35"/>
      <c r="M81" s="67"/>
      <c r="N81" s="145"/>
      <c r="O81" s="68"/>
      <c r="P81" s="146">
        <f>P82</f>
        <v>41.060931999999994</v>
      </c>
      <c r="Q81" s="68"/>
      <c r="R81" s="146">
        <f>R82</f>
        <v>0</v>
      </c>
      <c r="S81" s="68"/>
      <c r="T81" s="147">
        <f>T82</f>
        <v>0</v>
      </c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T81" s="16" t="s">
        <v>72</v>
      </c>
      <c r="AU81" s="16" t="s">
        <v>90</v>
      </c>
      <c r="BK81" s="148">
        <f>BK82</f>
        <v>27085.390000000003</v>
      </c>
    </row>
    <row r="82" spans="1:65" s="12" customFormat="1" ht="25.9" customHeight="1">
      <c r="B82" s="149"/>
      <c r="C82" s="150"/>
      <c r="D82" s="151" t="s">
        <v>72</v>
      </c>
      <c r="E82" s="152" t="s">
        <v>106</v>
      </c>
      <c r="F82" s="152" t="s">
        <v>107</v>
      </c>
      <c r="G82" s="150"/>
      <c r="H82" s="150"/>
      <c r="I82" s="150"/>
      <c r="J82" s="153">
        <f>BK82</f>
        <v>27085.390000000003</v>
      </c>
      <c r="K82" s="150"/>
      <c r="L82" s="154"/>
      <c r="M82" s="155"/>
      <c r="N82" s="156"/>
      <c r="O82" s="156"/>
      <c r="P82" s="157">
        <f>P83</f>
        <v>41.060931999999994</v>
      </c>
      <c r="Q82" s="156"/>
      <c r="R82" s="157">
        <f>R83</f>
        <v>0</v>
      </c>
      <c r="S82" s="156"/>
      <c r="T82" s="158">
        <f>T83</f>
        <v>0</v>
      </c>
      <c r="AR82" s="159" t="s">
        <v>83</v>
      </c>
      <c r="AT82" s="160" t="s">
        <v>72</v>
      </c>
      <c r="AU82" s="160" t="s">
        <v>73</v>
      </c>
      <c r="AY82" s="159" t="s">
        <v>108</v>
      </c>
      <c r="BK82" s="161">
        <f>BK83</f>
        <v>27085.390000000003</v>
      </c>
    </row>
    <row r="83" spans="1:65" s="12" customFormat="1" ht="22.9" customHeight="1">
      <c r="B83" s="149"/>
      <c r="C83" s="150"/>
      <c r="D83" s="151" t="s">
        <v>72</v>
      </c>
      <c r="E83" s="162" t="s">
        <v>109</v>
      </c>
      <c r="F83" s="162" t="s">
        <v>110</v>
      </c>
      <c r="G83" s="150"/>
      <c r="H83" s="150"/>
      <c r="I83" s="150"/>
      <c r="J83" s="163">
        <f>BK83</f>
        <v>27085.390000000003</v>
      </c>
      <c r="K83" s="150"/>
      <c r="L83" s="154"/>
      <c r="M83" s="155"/>
      <c r="N83" s="156"/>
      <c r="O83" s="156"/>
      <c r="P83" s="157">
        <f>SUM(P84:P98)</f>
        <v>41.060931999999994</v>
      </c>
      <c r="Q83" s="156"/>
      <c r="R83" s="157">
        <f>SUM(R84:R98)</f>
        <v>0</v>
      </c>
      <c r="S83" s="156"/>
      <c r="T83" s="158">
        <f>SUM(T84:T98)</f>
        <v>0</v>
      </c>
      <c r="AR83" s="159" t="s">
        <v>83</v>
      </c>
      <c r="AT83" s="160" t="s">
        <v>72</v>
      </c>
      <c r="AU83" s="160" t="s">
        <v>81</v>
      </c>
      <c r="AY83" s="159" t="s">
        <v>108</v>
      </c>
      <c r="BK83" s="161">
        <f>SUM(BK84:BK98)</f>
        <v>27085.390000000003</v>
      </c>
    </row>
    <row r="84" spans="1:65" s="2" customFormat="1" ht="16.5" customHeight="1">
      <c r="A84" s="30"/>
      <c r="B84" s="31"/>
      <c r="C84" s="164" t="s">
        <v>81</v>
      </c>
      <c r="D84" s="164" t="s">
        <v>111</v>
      </c>
      <c r="E84" s="165" t="s">
        <v>112</v>
      </c>
      <c r="F84" s="166" t="s">
        <v>113</v>
      </c>
      <c r="G84" s="167" t="s">
        <v>114</v>
      </c>
      <c r="H84" s="168">
        <v>22.36</v>
      </c>
      <c r="I84" s="169">
        <v>336.03</v>
      </c>
      <c r="J84" s="169">
        <f>ROUND(I84*H84,2)</f>
        <v>7513.63</v>
      </c>
      <c r="K84" s="166" t="s">
        <v>17</v>
      </c>
      <c r="L84" s="35"/>
      <c r="M84" s="170" t="s">
        <v>17</v>
      </c>
      <c r="N84" s="171" t="s">
        <v>44</v>
      </c>
      <c r="O84" s="172">
        <v>1.41</v>
      </c>
      <c r="P84" s="172">
        <f>O84*H84</f>
        <v>31.527599999999996</v>
      </c>
      <c r="Q84" s="172">
        <v>0</v>
      </c>
      <c r="R84" s="172">
        <f>Q84*H84</f>
        <v>0</v>
      </c>
      <c r="S84" s="172">
        <v>0</v>
      </c>
      <c r="T84" s="173">
        <f>S84*H84</f>
        <v>0</v>
      </c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R84" s="174" t="s">
        <v>115</v>
      </c>
      <c r="AT84" s="174" t="s">
        <v>111</v>
      </c>
      <c r="AU84" s="174" t="s">
        <v>83</v>
      </c>
      <c r="AY84" s="16" t="s">
        <v>108</v>
      </c>
      <c r="BE84" s="175">
        <f>IF(N84="základní",J84,0)</f>
        <v>7513.63</v>
      </c>
      <c r="BF84" s="175">
        <f>IF(N84="snížená",J84,0)</f>
        <v>0</v>
      </c>
      <c r="BG84" s="175">
        <f>IF(N84="zákl. přenesená",J84,0)</f>
        <v>0</v>
      </c>
      <c r="BH84" s="175">
        <f>IF(N84="sníž. přenesená",J84,0)</f>
        <v>0</v>
      </c>
      <c r="BI84" s="175">
        <f>IF(N84="nulová",J84,0)</f>
        <v>0</v>
      </c>
      <c r="BJ84" s="16" t="s">
        <v>81</v>
      </c>
      <c r="BK84" s="175">
        <f>ROUND(I84*H84,2)</f>
        <v>7513.63</v>
      </c>
      <c r="BL84" s="16" t="s">
        <v>115</v>
      </c>
      <c r="BM84" s="174" t="s">
        <v>116</v>
      </c>
    </row>
    <row r="85" spans="1:65" s="13" customFormat="1" ht="11.25">
      <c r="B85" s="176"/>
      <c r="C85" s="177"/>
      <c r="D85" s="178" t="s">
        <v>117</v>
      </c>
      <c r="E85" s="179" t="s">
        <v>17</v>
      </c>
      <c r="F85" s="180" t="s">
        <v>118</v>
      </c>
      <c r="G85" s="177"/>
      <c r="H85" s="181">
        <v>6.08</v>
      </c>
      <c r="I85" s="177"/>
      <c r="J85" s="177"/>
      <c r="K85" s="177"/>
      <c r="L85" s="182"/>
      <c r="M85" s="183"/>
      <c r="N85" s="184"/>
      <c r="O85" s="184"/>
      <c r="P85" s="184"/>
      <c r="Q85" s="184"/>
      <c r="R85" s="184"/>
      <c r="S85" s="184"/>
      <c r="T85" s="185"/>
      <c r="AT85" s="186" t="s">
        <v>117</v>
      </c>
      <c r="AU85" s="186" t="s">
        <v>83</v>
      </c>
      <c r="AV85" s="13" t="s">
        <v>83</v>
      </c>
      <c r="AW85" s="13" t="s">
        <v>32</v>
      </c>
      <c r="AX85" s="13" t="s">
        <v>73</v>
      </c>
      <c r="AY85" s="186" t="s">
        <v>108</v>
      </c>
    </row>
    <row r="86" spans="1:65" s="13" customFormat="1" ht="22.5">
      <c r="B86" s="176"/>
      <c r="C86" s="177"/>
      <c r="D86" s="178" t="s">
        <v>117</v>
      </c>
      <c r="E86" s="179" t="s">
        <v>17</v>
      </c>
      <c r="F86" s="180" t="s">
        <v>119</v>
      </c>
      <c r="G86" s="177"/>
      <c r="H86" s="181">
        <v>16.28</v>
      </c>
      <c r="I86" s="177"/>
      <c r="J86" s="177"/>
      <c r="K86" s="177"/>
      <c r="L86" s="182"/>
      <c r="M86" s="183"/>
      <c r="N86" s="184"/>
      <c r="O86" s="184"/>
      <c r="P86" s="184"/>
      <c r="Q86" s="184"/>
      <c r="R86" s="184"/>
      <c r="S86" s="184"/>
      <c r="T86" s="185"/>
      <c r="AT86" s="186" t="s">
        <v>117</v>
      </c>
      <c r="AU86" s="186" t="s">
        <v>83</v>
      </c>
      <c r="AV86" s="13" t="s">
        <v>83</v>
      </c>
      <c r="AW86" s="13" t="s">
        <v>32</v>
      </c>
      <c r="AX86" s="13" t="s">
        <v>73</v>
      </c>
      <c r="AY86" s="186" t="s">
        <v>108</v>
      </c>
    </row>
    <row r="87" spans="1:65" s="14" customFormat="1" ht="11.25">
      <c r="B87" s="187"/>
      <c r="C87" s="188"/>
      <c r="D87" s="178" t="s">
        <v>117</v>
      </c>
      <c r="E87" s="189" t="s">
        <v>17</v>
      </c>
      <c r="F87" s="190" t="s">
        <v>120</v>
      </c>
      <c r="G87" s="188"/>
      <c r="H87" s="191">
        <v>22.36</v>
      </c>
      <c r="I87" s="188"/>
      <c r="J87" s="188"/>
      <c r="K87" s="188"/>
      <c r="L87" s="192"/>
      <c r="M87" s="193"/>
      <c r="N87" s="194"/>
      <c r="O87" s="194"/>
      <c r="P87" s="194"/>
      <c r="Q87" s="194"/>
      <c r="R87" s="194"/>
      <c r="S87" s="194"/>
      <c r="T87" s="195"/>
      <c r="AT87" s="196" t="s">
        <v>117</v>
      </c>
      <c r="AU87" s="196" t="s">
        <v>83</v>
      </c>
      <c r="AV87" s="14" t="s">
        <v>115</v>
      </c>
      <c r="AW87" s="14" t="s">
        <v>32</v>
      </c>
      <c r="AX87" s="14" t="s">
        <v>81</v>
      </c>
      <c r="AY87" s="196" t="s">
        <v>108</v>
      </c>
    </row>
    <row r="88" spans="1:65" s="2" customFormat="1" ht="16.5" customHeight="1">
      <c r="A88" s="30"/>
      <c r="B88" s="31"/>
      <c r="C88" s="164" t="s">
        <v>83</v>
      </c>
      <c r="D88" s="164" t="s">
        <v>111</v>
      </c>
      <c r="E88" s="165" t="s">
        <v>121</v>
      </c>
      <c r="F88" s="166" t="s">
        <v>122</v>
      </c>
      <c r="G88" s="167" t="s">
        <v>114</v>
      </c>
      <c r="H88" s="168">
        <v>24</v>
      </c>
      <c r="I88" s="169">
        <v>510.89</v>
      </c>
      <c r="J88" s="169">
        <f>ROUND(I88*H88,2)</f>
        <v>12261.36</v>
      </c>
      <c r="K88" s="166" t="s">
        <v>17</v>
      </c>
      <c r="L88" s="35"/>
      <c r="M88" s="170" t="s">
        <v>17</v>
      </c>
      <c r="N88" s="171" t="s">
        <v>44</v>
      </c>
      <c r="O88" s="172">
        <v>0</v>
      </c>
      <c r="P88" s="172">
        <f>O88*H88</f>
        <v>0</v>
      </c>
      <c r="Q88" s="172">
        <v>0</v>
      </c>
      <c r="R88" s="172">
        <f>Q88*H88</f>
        <v>0</v>
      </c>
      <c r="S88" s="172">
        <v>0</v>
      </c>
      <c r="T88" s="173">
        <f>S88*H88</f>
        <v>0</v>
      </c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R88" s="174" t="s">
        <v>123</v>
      </c>
      <c r="AT88" s="174" t="s">
        <v>111</v>
      </c>
      <c r="AU88" s="174" t="s">
        <v>83</v>
      </c>
      <c r="AY88" s="16" t="s">
        <v>108</v>
      </c>
      <c r="BE88" s="175">
        <f>IF(N88="základní",J88,0)</f>
        <v>12261.36</v>
      </c>
      <c r="BF88" s="175">
        <f>IF(N88="snížená",J88,0)</f>
        <v>0</v>
      </c>
      <c r="BG88" s="175">
        <f>IF(N88="zákl. přenesená",J88,0)</f>
        <v>0</v>
      </c>
      <c r="BH88" s="175">
        <f>IF(N88="sníž. přenesená",J88,0)</f>
        <v>0</v>
      </c>
      <c r="BI88" s="175">
        <f>IF(N88="nulová",J88,0)</f>
        <v>0</v>
      </c>
      <c r="BJ88" s="16" t="s">
        <v>81</v>
      </c>
      <c r="BK88" s="175">
        <f>ROUND(I88*H88,2)</f>
        <v>12261.36</v>
      </c>
      <c r="BL88" s="16" t="s">
        <v>123</v>
      </c>
      <c r="BM88" s="174" t="s">
        <v>124</v>
      </c>
    </row>
    <row r="89" spans="1:65" s="2" customFormat="1" ht="21.75" customHeight="1">
      <c r="A89" s="30"/>
      <c r="B89" s="31"/>
      <c r="C89" s="164" t="s">
        <v>125</v>
      </c>
      <c r="D89" s="164" t="s">
        <v>111</v>
      </c>
      <c r="E89" s="165" t="s">
        <v>126</v>
      </c>
      <c r="F89" s="166" t="s">
        <v>127</v>
      </c>
      <c r="G89" s="167" t="s">
        <v>114</v>
      </c>
      <c r="H89" s="168">
        <v>12</v>
      </c>
      <c r="I89" s="169">
        <v>453</v>
      </c>
      <c r="J89" s="169">
        <f>ROUND(I89*H89,2)</f>
        <v>5436</v>
      </c>
      <c r="K89" s="166" t="s">
        <v>128</v>
      </c>
      <c r="L89" s="35"/>
      <c r="M89" s="170" t="s">
        <v>17</v>
      </c>
      <c r="N89" s="171" t="s">
        <v>44</v>
      </c>
      <c r="O89" s="172">
        <v>0.71</v>
      </c>
      <c r="P89" s="172">
        <f>O89*H89</f>
        <v>8.52</v>
      </c>
      <c r="Q89" s="172">
        <v>0</v>
      </c>
      <c r="R89" s="172">
        <f>Q89*H89</f>
        <v>0</v>
      </c>
      <c r="S89" s="172">
        <v>0</v>
      </c>
      <c r="T89" s="173">
        <f>S89*H89</f>
        <v>0</v>
      </c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R89" s="174" t="s">
        <v>115</v>
      </c>
      <c r="AT89" s="174" t="s">
        <v>111</v>
      </c>
      <c r="AU89" s="174" t="s">
        <v>83</v>
      </c>
      <c r="AY89" s="16" t="s">
        <v>108</v>
      </c>
      <c r="BE89" s="175">
        <f>IF(N89="základní",J89,0)</f>
        <v>5436</v>
      </c>
      <c r="BF89" s="175">
        <f>IF(N89="snížená",J89,0)</f>
        <v>0</v>
      </c>
      <c r="BG89" s="175">
        <f>IF(N89="zákl. přenesená",J89,0)</f>
        <v>0</v>
      </c>
      <c r="BH89" s="175">
        <f>IF(N89="sníž. přenesená",J89,0)</f>
        <v>0</v>
      </c>
      <c r="BI89" s="175">
        <f>IF(N89="nulová",J89,0)</f>
        <v>0</v>
      </c>
      <c r="BJ89" s="16" t="s">
        <v>81</v>
      </c>
      <c r="BK89" s="175">
        <f>ROUND(I89*H89,2)</f>
        <v>5436</v>
      </c>
      <c r="BL89" s="16" t="s">
        <v>115</v>
      </c>
      <c r="BM89" s="174" t="s">
        <v>129</v>
      </c>
    </row>
    <row r="90" spans="1:65" s="2" customFormat="1" ht="11.25">
      <c r="A90" s="30"/>
      <c r="B90" s="31"/>
      <c r="C90" s="32"/>
      <c r="D90" s="197" t="s">
        <v>130</v>
      </c>
      <c r="E90" s="32"/>
      <c r="F90" s="198" t="s">
        <v>131</v>
      </c>
      <c r="G90" s="32"/>
      <c r="H90" s="32"/>
      <c r="I90" s="32"/>
      <c r="J90" s="32"/>
      <c r="K90" s="32"/>
      <c r="L90" s="35"/>
      <c r="M90" s="199"/>
      <c r="N90" s="200"/>
      <c r="O90" s="60"/>
      <c r="P90" s="60"/>
      <c r="Q90" s="60"/>
      <c r="R90" s="60"/>
      <c r="S90" s="60"/>
      <c r="T90" s="61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T90" s="16" t="s">
        <v>130</v>
      </c>
      <c r="AU90" s="16" t="s">
        <v>83</v>
      </c>
    </row>
    <row r="91" spans="1:65" s="13" customFormat="1" ht="11.25">
      <c r="B91" s="176"/>
      <c r="C91" s="177"/>
      <c r="D91" s="178" t="s">
        <v>117</v>
      </c>
      <c r="E91" s="179" t="s">
        <v>17</v>
      </c>
      <c r="F91" s="180" t="s">
        <v>132</v>
      </c>
      <c r="G91" s="177"/>
      <c r="H91" s="181">
        <v>4.8</v>
      </c>
      <c r="I91" s="177"/>
      <c r="J91" s="177"/>
      <c r="K91" s="177"/>
      <c r="L91" s="182"/>
      <c r="M91" s="183"/>
      <c r="N91" s="184"/>
      <c r="O91" s="184"/>
      <c r="P91" s="184"/>
      <c r="Q91" s="184"/>
      <c r="R91" s="184"/>
      <c r="S91" s="184"/>
      <c r="T91" s="185"/>
      <c r="AT91" s="186" t="s">
        <v>117</v>
      </c>
      <c r="AU91" s="186" t="s">
        <v>83</v>
      </c>
      <c r="AV91" s="13" t="s">
        <v>83</v>
      </c>
      <c r="AW91" s="13" t="s">
        <v>32</v>
      </c>
      <c r="AX91" s="13" t="s">
        <v>73</v>
      </c>
      <c r="AY91" s="186" t="s">
        <v>108</v>
      </c>
    </row>
    <row r="92" spans="1:65" s="13" customFormat="1" ht="11.25">
      <c r="B92" s="176"/>
      <c r="C92" s="177"/>
      <c r="D92" s="178" t="s">
        <v>117</v>
      </c>
      <c r="E92" s="179" t="s">
        <v>17</v>
      </c>
      <c r="F92" s="180" t="s">
        <v>133</v>
      </c>
      <c r="G92" s="177"/>
      <c r="H92" s="181">
        <v>2.4</v>
      </c>
      <c r="I92" s="177"/>
      <c r="J92" s="177"/>
      <c r="K92" s="177"/>
      <c r="L92" s="182"/>
      <c r="M92" s="183"/>
      <c r="N92" s="184"/>
      <c r="O92" s="184"/>
      <c r="P92" s="184"/>
      <c r="Q92" s="184"/>
      <c r="R92" s="184"/>
      <c r="S92" s="184"/>
      <c r="T92" s="185"/>
      <c r="AT92" s="186" t="s">
        <v>117</v>
      </c>
      <c r="AU92" s="186" t="s">
        <v>83</v>
      </c>
      <c r="AV92" s="13" t="s">
        <v>83</v>
      </c>
      <c r="AW92" s="13" t="s">
        <v>32</v>
      </c>
      <c r="AX92" s="13" t="s">
        <v>73</v>
      </c>
      <c r="AY92" s="186" t="s">
        <v>108</v>
      </c>
    </row>
    <row r="93" spans="1:65" s="13" customFormat="1" ht="11.25">
      <c r="B93" s="176"/>
      <c r="C93" s="177"/>
      <c r="D93" s="178" t="s">
        <v>117</v>
      </c>
      <c r="E93" s="179" t="s">
        <v>17</v>
      </c>
      <c r="F93" s="180" t="s">
        <v>134</v>
      </c>
      <c r="G93" s="177"/>
      <c r="H93" s="181">
        <v>2.4</v>
      </c>
      <c r="I93" s="177"/>
      <c r="J93" s="177"/>
      <c r="K93" s="177"/>
      <c r="L93" s="182"/>
      <c r="M93" s="183"/>
      <c r="N93" s="184"/>
      <c r="O93" s="184"/>
      <c r="P93" s="184"/>
      <c r="Q93" s="184"/>
      <c r="R93" s="184"/>
      <c r="S93" s="184"/>
      <c r="T93" s="185"/>
      <c r="AT93" s="186" t="s">
        <v>117</v>
      </c>
      <c r="AU93" s="186" t="s">
        <v>83</v>
      </c>
      <c r="AV93" s="13" t="s">
        <v>83</v>
      </c>
      <c r="AW93" s="13" t="s">
        <v>32</v>
      </c>
      <c r="AX93" s="13" t="s">
        <v>73</v>
      </c>
      <c r="AY93" s="186" t="s">
        <v>108</v>
      </c>
    </row>
    <row r="94" spans="1:65" s="13" customFormat="1" ht="11.25">
      <c r="B94" s="176"/>
      <c r="C94" s="177"/>
      <c r="D94" s="178" t="s">
        <v>117</v>
      </c>
      <c r="E94" s="179" t="s">
        <v>17</v>
      </c>
      <c r="F94" s="180" t="s">
        <v>135</v>
      </c>
      <c r="G94" s="177"/>
      <c r="H94" s="181">
        <v>2.4</v>
      </c>
      <c r="I94" s="177"/>
      <c r="J94" s="177"/>
      <c r="K94" s="177"/>
      <c r="L94" s="182"/>
      <c r="M94" s="183"/>
      <c r="N94" s="184"/>
      <c r="O94" s="184"/>
      <c r="P94" s="184"/>
      <c r="Q94" s="184"/>
      <c r="R94" s="184"/>
      <c r="S94" s="184"/>
      <c r="T94" s="185"/>
      <c r="AT94" s="186" t="s">
        <v>117</v>
      </c>
      <c r="AU94" s="186" t="s">
        <v>83</v>
      </c>
      <c r="AV94" s="13" t="s">
        <v>83</v>
      </c>
      <c r="AW94" s="13" t="s">
        <v>32</v>
      </c>
      <c r="AX94" s="13" t="s">
        <v>73</v>
      </c>
      <c r="AY94" s="186" t="s">
        <v>108</v>
      </c>
    </row>
    <row r="95" spans="1:65" s="14" customFormat="1" ht="11.25">
      <c r="B95" s="187"/>
      <c r="C95" s="188"/>
      <c r="D95" s="178" t="s">
        <v>117</v>
      </c>
      <c r="E95" s="189" t="s">
        <v>17</v>
      </c>
      <c r="F95" s="190" t="s">
        <v>120</v>
      </c>
      <c r="G95" s="188"/>
      <c r="H95" s="191">
        <v>12</v>
      </c>
      <c r="I95" s="188"/>
      <c r="J95" s="188"/>
      <c r="K95" s="188"/>
      <c r="L95" s="192"/>
      <c r="M95" s="193"/>
      <c r="N95" s="194"/>
      <c r="O95" s="194"/>
      <c r="P95" s="194"/>
      <c r="Q95" s="194"/>
      <c r="R95" s="194"/>
      <c r="S95" s="194"/>
      <c r="T95" s="195"/>
      <c r="AT95" s="196" t="s">
        <v>117</v>
      </c>
      <c r="AU95" s="196" t="s">
        <v>83</v>
      </c>
      <c r="AV95" s="14" t="s">
        <v>115</v>
      </c>
      <c r="AW95" s="14" t="s">
        <v>32</v>
      </c>
      <c r="AX95" s="14" t="s">
        <v>81</v>
      </c>
      <c r="AY95" s="196" t="s">
        <v>108</v>
      </c>
    </row>
    <row r="96" spans="1:65" s="2" customFormat="1" ht="16.5" customHeight="1">
      <c r="A96" s="30"/>
      <c r="B96" s="31"/>
      <c r="C96" s="164" t="s">
        <v>115</v>
      </c>
      <c r="D96" s="164" t="s">
        <v>111</v>
      </c>
      <c r="E96" s="165" t="s">
        <v>136</v>
      </c>
      <c r="F96" s="166" t="s">
        <v>137</v>
      </c>
      <c r="G96" s="167" t="s">
        <v>138</v>
      </c>
      <c r="H96" s="168">
        <v>10</v>
      </c>
      <c r="I96" s="169">
        <v>132.54</v>
      </c>
      <c r="J96" s="169">
        <f>ROUND(I96*H96,2)</f>
        <v>1325.4</v>
      </c>
      <c r="K96" s="166" t="s">
        <v>17</v>
      </c>
      <c r="L96" s="35"/>
      <c r="M96" s="170" t="s">
        <v>17</v>
      </c>
      <c r="N96" s="171" t="s">
        <v>44</v>
      </c>
      <c r="O96" s="172">
        <v>0</v>
      </c>
      <c r="P96" s="172">
        <f>O96*H96</f>
        <v>0</v>
      </c>
      <c r="Q96" s="172">
        <v>0</v>
      </c>
      <c r="R96" s="172">
        <f>Q96*H96</f>
        <v>0</v>
      </c>
      <c r="S96" s="172">
        <v>0</v>
      </c>
      <c r="T96" s="173">
        <f>S96*H96</f>
        <v>0</v>
      </c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R96" s="174" t="s">
        <v>123</v>
      </c>
      <c r="AT96" s="174" t="s">
        <v>111</v>
      </c>
      <c r="AU96" s="174" t="s">
        <v>83</v>
      </c>
      <c r="AY96" s="16" t="s">
        <v>108</v>
      </c>
      <c r="BE96" s="175">
        <f>IF(N96="základní",J96,0)</f>
        <v>1325.4</v>
      </c>
      <c r="BF96" s="175">
        <f>IF(N96="snížená",J96,0)</f>
        <v>0</v>
      </c>
      <c r="BG96" s="175">
        <f>IF(N96="zákl. přenesená",J96,0)</f>
        <v>0</v>
      </c>
      <c r="BH96" s="175">
        <f>IF(N96="sníž. přenesená",J96,0)</f>
        <v>0</v>
      </c>
      <c r="BI96" s="175">
        <f>IF(N96="nulová",J96,0)</f>
        <v>0</v>
      </c>
      <c r="BJ96" s="16" t="s">
        <v>81</v>
      </c>
      <c r="BK96" s="175">
        <f>ROUND(I96*H96,2)</f>
        <v>1325.4</v>
      </c>
      <c r="BL96" s="16" t="s">
        <v>123</v>
      </c>
      <c r="BM96" s="174" t="s">
        <v>139</v>
      </c>
    </row>
    <row r="97" spans="1:65" s="2" customFormat="1" ht="24.2" customHeight="1">
      <c r="A97" s="30"/>
      <c r="B97" s="31"/>
      <c r="C97" s="164" t="s">
        <v>140</v>
      </c>
      <c r="D97" s="164" t="s">
        <v>111</v>
      </c>
      <c r="E97" s="165" t="s">
        <v>141</v>
      </c>
      <c r="F97" s="166" t="s">
        <v>142</v>
      </c>
      <c r="G97" s="167" t="s">
        <v>143</v>
      </c>
      <c r="H97" s="168">
        <v>0.24399999999999999</v>
      </c>
      <c r="I97" s="169">
        <v>2250</v>
      </c>
      <c r="J97" s="169">
        <f>ROUND(I97*H97,2)</f>
        <v>549</v>
      </c>
      <c r="K97" s="166" t="s">
        <v>128</v>
      </c>
      <c r="L97" s="35"/>
      <c r="M97" s="170" t="s">
        <v>17</v>
      </c>
      <c r="N97" s="171" t="s">
        <v>44</v>
      </c>
      <c r="O97" s="172">
        <v>4.1529999999999996</v>
      </c>
      <c r="P97" s="172">
        <f>O97*H97</f>
        <v>1.0133319999999999</v>
      </c>
      <c r="Q97" s="172">
        <v>0</v>
      </c>
      <c r="R97" s="172">
        <f>Q97*H97</f>
        <v>0</v>
      </c>
      <c r="S97" s="172">
        <v>0</v>
      </c>
      <c r="T97" s="173">
        <f>S97*H97</f>
        <v>0</v>
      </c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R97" s="174" t="s">
        <v>123</v>
      </c>
      <c r="AT97" s="174" t="s">
        <v>111</v>
      </c>
      <c r="AU97" s="174" t="s">
        <v>83</v>
      </c>
      <c r="AY97" s="16" t="s">
        <v>108</v>
      </c>
      <c r="BE97" s="175">
        <f>IF(N97="základní",J97,0)</f>
        <v>549</v>
      </c>
      <c r="BF97" s="175">
        <f>IF(N97="snížená",J97,0)</f>
        <v>0</v>
      </c>
      <c r="BG97" s="175">
        <f>IF(N97="zákl. přenesená",J97,0)</f>
        <v>0</v>
      </c>
      <c r="BH97" s="175">
        <f>IF(N97="sníž. přenesená",J97,0)</f>
        <v>0</v>
      </c>
      <c r="BI97" s="175">
        <f>IF(N97="nulová",J97,0)</f>
        <v>0</v>
      </c>
      <c r="BJ97" s="16" t="s">
        <v>81</v>
      </c>
      <c r="BK97" s="175">
        <f>ROUND(I97*H97,2)</f>
        <v>549</v>
      </c>
      <c r="BL97" s="16" t="s">
        <v>123</v>
      </c>
      <c r="BM97" s="174" t="s">
        <v>144</v>
      </c>
    </row>
    <row r="98" spans="1:65" s="2" customFormat="1" ht="11.25">
      <c r="A98" s="30"/>
      <c r="B98" s="31"/>
      <c r="C98" s="32"/>
      <c r="D98" s="197" t="s">
        <v>130</v>
      </c>
      <c r="E98" s="32"/>
      <c r="F98" s="198" t="s">
        <v>145</v>
      </c>
      <c r="G98" s="32"/>
      <c r="H98" s="32"/>
      <c r="I98" s="32"/>
      <c r="J98" s="32"/>
      <c r="K98" s="32"/>
      <c r="L98" s="35"/>
      <c r="M98" s="201"/>
      <c r="N98" s="202"/>
      <c r="O98" s="203"/>
      <c r="P98" s="203"/>
      <c r="Q98" s="203"/>
      <c r="R98" s="203"/>
      <c r="S98" s="203"/>
      <c r="T98" s="204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T98" s="16" t="s">
        <v>130</v>
      </c>
      <c r="AU98" s="16" t="s">
        <v>83</v>
      </c>
    </row>
    <row r="99" spans="1:65" s="2" customFormat="1" ht="6.95" customHeight="1">
      <c r="A99" s="30"/>
      <c r="B99" s="43"/>
      <c r="C99" s="44"/>
      <c r="D99" s="44"/>
      <c r="E99" s="44"/>
      <c r="F99" s="44"/>
      <c r="G99" s="44"/>
      <c r="H99" s="44"/>
      <c r="I99" s="44"/>
      <c r="J99" s="44"/>
      <c r="K99" s="44"/>
      <c r="L99" s="35"/>
      <c r="M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</sheetData>
  <sheetProtection algorithmName="SHA-512" hashValue="qgbNtjKaseWIvbZPQ4cerZC44N37oUB3x9AvpQ4yXwnLPc0EkTTftu2k0LF/LNLj6baB5WyYUrnOGq6XxBPt8A==" saltValue="5GyNDFyOIwgTnGhgZJcBjTQMbon2qokNZR581lSnTf+k7ckqyGceLZH/GB/DDxeC8N4eRKFHg8amArYkdtmXDg==" spinCount="100000" sheet="1" objects="1" scenarios="1" formatColumns="0" formatRows="0" autoFilter="0"/>
  <autoFilter ref="C80:K98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hyperlinks>
    <hyperlink ref="F90" r:id="rId1"/>
    <hyperlink ref="F98" r:id="rId2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250630 - Vodici lišty a rohy</vt:lpstr>
      <vt:lpstr>'250630 - Vodici lišty a rohy'!Názvy_tisku</vt:lpstr>
      <vt:lpstr>'Rekapitulace stavby'!Názvy_tisku</vt:lpstr>
      <vt:lpstr>'250630 - Vodici lišty a rohy'!Oblast_tisku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OSS Brno Příprava staveb (oss)</dc:creator>
  <cp:lastModifiedBy>Michaela Lacková</cp:lastModifiedBy>
  <dcterms:created xsi:type="dcterms:W3CDTF">2025-09-11T13:42:23Z</dcterms:created>
  <dcterms:modified xsi:type="dcterms:W3CDTF">2025-09-12T08:55:13Z</dcterms:modified>
</cp:coreProperties>
</file>